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20.xml" ContentType="application/vnd.openxmlformats-officedocument.drawing+xml"/>
  <Override PartName="/xl/drawings/drawing21.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documenttasks/documenttask1.xml" ContentType="application/vnd.ms-excel.documenttasks+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comments5.xml" ContentType="application/vnd.openxmlformats-officedocument.spreadsheetml.comments+xml"/>
  <Override PartName="/xl/threadedComments/threadedComment5.xml" ContentType="application/vnd.ms-excel.threadedcomments+xml"/>
  <Override PartName="/xl/drawings/drawing35.xml" ContentType="application/vnd.openxmlformats-officedocument.drawing+xml"/>
  <Override PartName="/xl/comments6.xml" ContentType="application/vnd.openxmlformats-officedocument.spreadsheetml.comments+xml"/>
  <Override PartName="/xl/threadedComments/threadedComment6.xml" ContentType="application/vnd.ms-excel.threadedcomments+xml"/>
  <Override PartName="/xl/drawings/drawing36.xml" ContentType="application/vnd.openxmlformats-officedocument.drawing+xml"/>
  <Override PartName="/xl/drawings/drawing37.xml" ContentType="application/vnd.openxmlformats-officedocument.drawing+xml"/>
  <Override PartName="/xl/comments7.xml" ContentType="application/vnd.openxmlformats-officedocument.spreadsheetml.comments+xml"/>
  <Override PartName="/xl/drawings/drawing38.xml" ContentType="application/vnd.openxmlformats-officedocument.drawing+xml"/>
  <Override PartName="/xl/comments8.xml" ContentType="application/vnd.openxmlformats-officedocument.spreadsheetml.comments+xml"/>
  <Override PartName="/xl/threadedComments/threadedComment7.xml" ContentType="application/vnd.ms-excel.threadedcomment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theshiftpr0ject.sharepoint.com/sites/TSP/Projets/Programme Industrie/3 - Projets/2024 - Texstyle &amp; Cuir/6 - RI/1 - Rédaction/3 - Autres documents à mettre en ligne, versions au propre/"/>
    </mc:Choice>
  </mc:AlternateContent>
  <xr:revisionPtr revIDLastSave="9059" documentId="13_ncr:1_{064F4E38-AE69-4F10-80C5-1ACC9F2AD493}" xr6:coauthVersionLast="47" xr6:coauthVersionMax="47" xr10:uidLastSave="{9834AD25-388B-4A63-8450-C8F9ABABF960}"/>
  <bookViews>
    <workbookView xWindow="-110" yWindow="-110" windowWidth="19420" windowHeight="10300" tabRatio="776" xr2:uid="{DACF6F4E-7E10-454C-BDE0-83FA01569B5E}"/>
  </bookViews>
  <sheets>
    <sheet name="1.1 SOMMAIRE" sheetId="60" r:id="rId1"/>
    <sheet name="1.2 Définitions " sheetId="22" r:id="rId2"/>
    <sheet name="2.1 Bilan Fibres végétales 2023" sheetId="88" r:id="rId3"/>
    <sheet name="2.2 Coton égréné 2023 ICAC" sheetId="44" r:id="rId4"/>
    <sheet name="2.3 Coton égréné 2023 (FAO)" sheetId="105" r:id="rId5"/>
    <sheet name="2.4 Jute FAO" sheetId="18" r:id="rId6"/>
    <sheet name="2.5 Coir FAO" sheetId="8" r:id="rId7"/>
    <sheet name="2.6 Autres fibres tex FAO" sheetId="19" r:id="rId8"/>
    <sheet name="2.7 Lin FAO" sheetId="7" r:id="rId9"/>
    <sheet name="2.8 Chanvre FAO" sheetId="9" r:id="rId10"/>
    <sheet name="2.10 Sisal FAO" sheetId="10" r:id="rId11"/>
    <sheet name="2.11 Kénaf &amp; F.libériennes FAO" sheetId="11" r:id="rId12"/>
    <sheet name="2.12 Abaca FAO" sheetId="12" r:id="rId13"/>
    <sheet name="2.13 Kapok FAO" sheetId="13" r:id="rId14"/>
    <sheet name="2.14 Fibre d'agave FAO" sheetId="14" r:id="rId15"/>
    <sheet name="2.15 Ramie FAO" sheetId="15" r:id="rId16"/>
    <sheet name="3.1 Bilan Fibres animales 2023" sheetId="106" r:id="rId17"/>
    <sheet name="3.2 Laines" sheetId="25" r:id="rId18"/>
    <sheet name="Cocons vers à soie" sheetId="30" state="hidden" r:id="rId19"/>
    <sheet name="3.3 Soie grège" sheetId="31" r:id="rId20"/>
    <sheet name="Calculs Peaux et Cuirs (2024)" sheetId="92" state="hidden" r:id="rId21"/>
    <sheet name="Total (FAO) (2024)" sheetId="97" state="hidden" r:id="rId22"/>
    <sheet name="Bovins (FAO 2024)" sheetId="96" state="hidden" r:id="rId23"/>
    <sheet name="Total EUROSTATS (2024)" sheetId="104" state="hidden" r:id="rId24"/>
    <sheet name="Veaux (EUROSTATS) (2024)" sheetId="103" state="hidden" r:id="rId25"/>
    <sheet name="Jeune bovin (EUROSTATS) (2024)" sheetId="98" state="hidden" r:id="rId26"/>
    <sheet name="Gros bovin (EUROSTATS) (2024)" sheetId="99" state="hidden" r:id="rId27"/>
    <sheet name="4.1 Bilan peaux brutes (2023)" sheetId="64" r:id="rId28"/>
    <sheet name="4.2.1 Bilan P.brutes FAO 2023" sheetId="65" r:id="rId29"/>
    <sheet name="4.2.2 Bovins 2023 (FAO)" sheetId="66" r:id="rId30"/>
    <sheet name="4.2.3 Ovins 2023 (FAO)" sheetId="67" r:id="rId31"/>
    <sheet name="4.2.4 Caprins 2023 (FAO)" sheetId="68" r:id="rId32"/>
    <sheet name="4.3.1 Bilan P.brutes EuST 2023" sheetId="70" r:id="rId33"/>
    <sheet name="4.3.2 Veaux 2023 (EUROSTAT)" sheetId="71" r:id="rId34"/>
    <sheet name="4.3.2' Veaux HA 2023 (EUROSTAT)" sheetId="74" r:id="rId35"/>
    <sheet name="4.3.3 J.bovins 2023 (EUROSTAT) " sheetId="72" r:id="rId36"/>
    <sheet name="4.3.3' J.bovins HA 2023 " sheetId="75" r:id="rId37"/>
    <sheet name="4.3.4 G.bovins 2023 (EUROSTAT)" sheetId="73" r:id="rId38"/>
    <sheet name="4.3.4' G.bovins HA 2023" sheetId="76" r:id="rId39"/>
    <sheet name="4.4 Données PeauxCuirs C4" sheetId="78" r:id="rId40"/>
    <sheet name="5.1 Bilan Fibres Chimiques" sheetId="43" r:id="rId41"/>
    <sheet name="5.2 F.chimiques (Estimations)" sheetId="42" r:id="rId42"/>
    <sheet name="5.3 Fibres synt. (Recherches) " sheetId="50" r:id="rId43"/>
    <sheet name="5.4 Fibres artif. (Recherches)" sheetId="52" r:id="rId44"/>
    <sheet name="6. BILAN FIBRES" sheetId="89" r:id="rId45"/>
    <sheet name="7.1 Recherches et contact" sheetId="61" r:id="rId46"/>
    <sheet name="7.2 Bibliographie " sheetId="58" r:id="rId4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3" i="88" l="1"/>
  <c r="P166" i="64"/>
  <c r="J166" i="64"/>
  <c r="P161" i="89"/>
  <c r="V53" i="89"/>
  <c r="V64" i="89"/>
  <c r="V70" i="89"/>
  <c r="V83" i="89"/>
  <c r="V106" i="89"/>
  <c r="V122" i="89"/>
  <c r="V125" i="89"/>
  <c r="V152" i="89"/>
  <c r="U53" i="89"/>
  <c r="U64" i="89"/>
  <c r="U70" i="89"/>
  <c r="U83" i="89"/>
  <c r="U106" i="89"/>
  <c r="U122" i="89"/>
  <c r="U125" i="89"/>
  <c r="U152" i="89"/>
  <c r="T53" i="89"/>
  <c r="T64" i="89"/>
  <c r="T70" i="89"/>
  <c r="T83" i="89"/>
  <c r="T106" i="89"/>
  <c r="T122" i="89"/>
  <c r="T125" i="89"/>
  <c r="T152" i="89"/>
  <c r="S53" i="89"/>
  <c r="S64" i="89"/>
  <c r="S70" i="89"/>
  <c r="S83" i="89"/>
  <c r="S106" i="89"/>
  <c r="S122" i="89"/>
  <c r="S125" i="89"/>
  <c r="S152" i="89"/>
  <c r="R53" i="89"/>
  <c r="R64" i="89"/>
  <c r="R70" i="89"/>
  <c r="R83" i="89"/>
  <c r="R106" i="89"/>
  <c r="R122" i="89"/>
  <c r="R125" i="89"/>
  <c r="R152" i="89"/>
  <c r="Q53" i="89"/>
  <c r="Q64" i="89"/>
  <c r="Q70" i="89"/>
  <c r="Q83" i="89"/>
  <c r="Q106" i="89"/>
  <c r="W161" i="89"/>
  <c r="X161" i="89"/>
  <c r="Y161" i="89"/>
  <c r="Z161" i="89"/>
  <c r="AA161" i="89"/>
  <c r="AB161" i="89"/>
  <c r="AC161" i="89"/>
  <c r="AD161" i="89"/>
  <c r="T8" i="43"/>
  <c r="D79" i="25"/>
  <c r="D78" i="25"/>
  <c r="AA159" i="89" l="1"/>
  <c r="W159" i="89"/>
  <c r="P8" i="89"/>
  <c r="P9" i="89"/>
  <c r="P10" i="89"/>
  <c r="P11" i="89"/>
  <c r="P12" i="89"/>
  <c r="P13" i="89"/>
  <c r="P14" i="89"/>
  <c r="P15" i="89"/>
  <c r="P16" i="89"/>
  <c r="P17" i="89"/>
  <c r="P18" i="89"/>
  <c r="P19" i="89"/>
  <c r="P20" i="89"/>
  <c r="P21" i="89"/>
  <c r="P22" i="89"/>
  <c r="P23" i="89"/>
  <c r="P24" i="89"/>
  <c r="P25" i="89"/>
  <c r="P26" i="89"/>
  <c r="P27" i="89"/>
  <c r="P28" i="89"/>
  <c r="P29" i="89"/>
  <c r="P30" i="89"/>
  <c r="P31" i="89"/>
  <c r="P32" i="89"/>
  <c r="P33" i="89"/>
  <c r="P34" i="89"/>
  <c r="P35" i="89"/>
  <c r="P36" i="89"/>
  <c r="P37" i="89"/>
  <c r="P38" i="89"/>
  <c r="P39" i="89"/>
  <c r="P40" i="89"/>
  <c r="P41" i="89"/>
  <c r="P42" i="89"/>
  <c r="P43" i="89"/>
  <c r="P44" i="89"/>
  <c r="P45" i="89"/>
  <c r="P46" i="89"/>
  <c r="P47" i="89"/>
  <c r="P48" i="89"/>
  <c r="P49" i="89"/>
  <c r="P50" i="89"/>
  <c r="P51" i="89"/>
  <c r="P52" i="89"/>
  <c r="P53" i="89"/>
  <c r="P54" i="89"/>
  <c r="P55" i="89"/>
  <c r="P56" i="89"/>
  <c r="P57" i="89"/>
  <c r="P58" i="89"/>
  <c r="P59" i="89"/>
  <c r="P60" i="89"/>
  <c r="P61" i="89"/>
  <c r="P62" i="89"/>
  <c r="P63" i="89"/>
  <c r="P64" i="89"/>
  <c r="P65" i="89"/>
  <c r="P66" i="89"/>
  <c r="P67" i="89"/>
  <c r="P68" i="89"/>
  <c r="P69" i="89"/>
  <c r="P70" i="89"/>
  <c r="P71" i="89"/>
  <c r="P72" i="89"/>
  <c r="P73" i="89"/>
  <c r="P74" i="89"/>
  <c r="P75" i="89"/>
  <c r="P76" i="89"/>
  <c r="P77" i="89"/>
  <c r="P78" i="89"/>
  <c r="P79" i="89"/>
  <c r="P80" i="89"/>
  <c r="P81" i="89"/>
  <c r="P82" i="89"/>
  <c r="P83" i="89"/>
  <c r="P84" i="89"/>
  <c r="P85" i="89"/>
  <c r="P86" i="89"/>
  <c r="P87" i="89"/>
  <c r="P88" i="89"/>
  <c r="P89" i="89"/>
  <c r="P90" i="89"/>
  <c r="P91" i="89"/>
  <c r="P92" i="89"/>
  <c r="P93" i="89"/>
  <c r="P94" i="89"/>
  <c r="P95" i="89"/>
  <c r="P96" i="89"/>
  <c r="P97" i="89"/>
  <c r="P98" i="89"/>
  <c r="P99" i="89"/>
  <c r="P100" i="89"/>
  <c r="P101" i="89"/>
  <c r="P102" i="89"/>
  <c r="P103" i="89"/>
  <c r="P104" i="89"/>
  <c r="P105" i="89"/>
  <c r="P106" i="89"/>
  <c r="P107" i="89"/>
  <c r="P108" i="89"/>
  <c r="P109" i="89"/>
  <c r="P110" i="89"/>
  <c r="P111" i="89"/>
  <c r="P112" i="89"/>
  <c r="P113" i="89"/>
  <c r="P114" i="89"/>
  <c r="P115" i="89"/>
  <c r="P116" i="89"/>
  <c r="P117" i="89"/>
  <c r="P118" i="89"/>
  <c r="P119" i="89"/>
  <c r="P120" i="89"/>
  <c r="P121" i="89"/>
  <c r="P122" i="89"/>
  <c r="P123" i="89"/>
  <c r="P124" i="89"/>
  <c r="P125" i="89"/>
  <c r="P126" i="89"/>
  <c r="P127" i="89"/>
  <c r="P128" i="89"/>
  <c r="P129" i="89"/>
  <c r="P130" i="89"/>
  <c r="P131" i="89"/>
  <c r="P132" i="89"/>
  <c r="P133" i="89"/>
  <c r="P134" i="89"/>
  <c r="P135" i="89"/>
  <c r="P136" i="89"/>
  <c r="P137" i="89"/>
  <c r="P138" i="89"/>
  <c r="P139" i="89"/>
  <c r="P140" i="89"/>
  <c r="P141" i="89"/>
  <c r="P142" i="89"/>
  <c r="P143" i="89"/>
  <c r="P144" i="89"/>
  <c r="P145" i="89"/>
  <c r="P146" i="89"/>
  <c r="P147" i="89"/>
  <c r="P148" i="89"/>
  <c r="P149" i="89"/>
  <c r="P150" i="89"/>
  <c r="P151" i="89"/>
  <c r="P152" i="89"/>
  <c r="P153" i="89"/>
  <c r="P154" i="89"/>
  <c r="P7" i="89"/>
  <c r="O8" i="89"/>
  <c r="O9" i="89"/>
  <c r="O10" i="89"/>
  <c r="O11" i="89"/>
  <c r="O12" i="89"/>
  <c r="O13" i="89"/>
  <c r="O14" i="89"/>
  <c r="O15" i="89"/>
  <c r="O16" i="89"/>
  <c r="O17" i="89"/>
  <c r="O18" i="89"/>
  <c r="O19" i="89"/>
  <c r="O20" i="89"/>
  <c r="O21" i="89"/>
  <c r="O22" i="89"/>
  <c r="O23" i="89"/>
  <c r="O24" i="89"/>
  <c r="O25" i="89"/>
  <c r="O26" i="89"/>
  <c r="O27" i="89"/>
  <c r="O28" i="89"/>
  <c r="O29" i="89"/>
  <c r="O30" i="89"/>
  <c r="O31" i="89"/>
  <c r="O32" i="89"/>
  <c r="O33" i="89"/>
  <c r="O34" i="89"/>
  <c r="O35" i="89"/>
  <c r="O36" i="89"/>
  <c r="O37" i="89"/>
  <c r="O38" i="89"/>
  <c r="O39" i="89"/>
  <c r="O40" i="89"/>
  <c r="O41" i="89"/>
  <c r="O42" i="89"/>
  <c r="O43" i="89"/>
  <c r="O44" i="89"/>
  <c r="O45" i="89"/>
  <c r="O46" i="89"/>
  <c r="O47" i="89"/>
  <c r="O48" i="89"/>
  <c r="O49" i="89"/>
  <c r="O50" i="89"/>
  <c r="O51" i="89"/>
  <c r="O52" i="89"/>
  <c r="O53" i="89"/>
  <c r="O54" i="89"/>
  <c r="O55" i="89"/>
  <c r="O56" i="89"/>
  <c r="O57" i="89"/>
  <c r="O58" i="89"/>
  <c r="O59" i="89"/>
  <c r="O60" i="89"/>
  <c r="O61" i="89"/>
  <c r="O62" i="89"/>
  <c r="O63" i="89"/>
  <c r="O64" i="89"/>
  <c r="O65" i="89"/>
  <c r="O66" i="89"/>
  <c r="O67" i="89"/>
  <c r="O68" i="89"/>
  <c r="O69" i="89"/>
  <c r="O70" i="89"/>
  <c r="O71" i="89"/>
  <c r="O72" i="89"/>
  <c r="O73" i="89"/>
  <c r="O74" i="89"/>
  <c r="O75" i="89"/>
  <c r="O76" i="89"/>
  <c r="O77" i="89"/>
  <c r="O78" i="89"/>
  <c r="O79" i="89"/>
  <c r="O80" i="89"/>
  <c r="O81" i="89"/>
  <c r="O82" i="89"/>
  <c r="O83" i="89"/>
  <c r="O84" i="89"/>
  <c r="O85" i="89"/>
  <c r="O86" i="89"/>
  <c r="O87" i="89"/>
  <c r="O88" i="89"/>
  <c r="O89" i="89"/>
  <c r="O90" i="89"/>
  <c r="O91" i="89"/>
  <c r="O92" i="89"/>
  <c r="O93" i="89"/>
  <c r="O94" i="89"/>
  <c r="O95" i="89"/>
  <c r="O96" i="89"/>
  <c r="O97" i="89"/>
  <c r="O98" i="89"/>
  <c r="O99" i="89"/>
  <c r="O100" i="89"/>
  <c r="O101" i="89"/>
  <c r="O102" i="89"/>
  <c r="O103" i="89"/>
  <c r="O104" i="89"/>
  <c r="O105" i="89"/>
  <c r="O106" i="89"/>
  <c r="O107" i="89"/>
  <c r="O108" i="89"/>
  <c r="O109" i="89"/>
  <c r="O110" i="89"/>
  <c r="O111" i="89"/>
  <c r="O112" i="89"/>
  <c r="O113" i="89"/>
  <c r="O114" i="89"/>
  <c r="O115" i="89"/>
  <c r="O116" i="89"/>
  <c r="O117" i="89"/>
  <c r="O118" i="89"/>
  <c r="O119" i="89"/>
  <c r="O120" i="89"/>
  <c r="O121" i="89"/>
  <c r="O122" i="89"/>
  <c r="O123" i="89"/>
  <c r="O124" i="89"/>
  <c r="O125" i="89"/>
  <c r="O126" i="89"/>
  <c r="O127" i="89"/>
  <c r="O128" i="89"/>
  <c r="O129" i="89"/>
  <c r="O130" i="89"/>
  <c r="O131" i="89"/>
  <c r="O132" i="89"/>
  <c r="O133" i="89"/>
  <c r="O134" i="89"/>
  <c r="O135" i="89"/>
  <c r="O136" i="89"/>
  <c r="O137" i="89"/>
  <c r="O138" i="89"/>
  <c r="O139" i="89"/>
  <c r="O140" i="89"/>
  <c r="O141" i="89"/>
  <c r="O142" i="89"/>
  <c r="O143" i="89"/>
  <c r="O144" i="89"/>
  <c r="O145" i="89"/>
  <c r="O146" i="89"/>
  <c r="O147" i="89"/>
  <c r="O148" i="89"/>
  <c r="O149" i="89"/>
  <c r="O150" i="89"/>
  <c r="O151" i="89"/>
  <c r="O152" i="89"/>
  <c r="O153" i="89"/>
  <c r="O154" i="89"/>
  <c r="O7" i="89"/>
  <c r="N8" i="89"/>
  <c r="N9" i="89"/>
  <c r="N10" i="89"/>
  <c r="N11" i="89"/>
  <c r="N12" i="89"/>
  <c r="N13" i="89"/>
  <c r="N14" i="89"/>
  <c r="N15" i="89"/>
  <c r="N16" i="89"/>
  <c r="N17" i="89"/>
  <c r="N18" i="89"/>
  <c r="N19" i="89"/>
  <c r="N20" i="89"/>
  <c r="N21" i="89"/>
  <c r="N22" i="89"/>
  <c r="N23" i="89"/>
  <c r="N24" i="89"/>
  <c r="N25" i="89"/>
  <c r="N26" i="89"/>
  <c r="N27" i="89"/>
  <c r="N28" i="89"/>
  <c r="N29" i="89"/>
  <c r="N30" i="89"/>
  <c r="N31" i="89"/>
  <c r="N32" i="89"/>
  <c r="N33" i="89"/>
  <c r="N34" i="89"/>
  <c r="N35" i="89"/>
  <c r="N36" i="89"/>
  <c r="N37" i="89"/>
  <c r="N38" i="89"/>
  <c r="N39" i="89"/>
  <c r="N40" i="89"/>
  <c r="N41" i="89"/>
  <c r="N42" i="89"/>
  <c r="N43" i="89"/>
  <c r="N44" i="89"/>
  <c r="N45" i="89"/>
  <c r="N46" i="89"/>
  <c r="N47" i="89"/>
  <c r="N48" i="89"/>
  <c r="N49" i="89"/>
  <c r="N50" i="89"/>
  <c r="N51" i="89"/>
  <c r="N52" i="89"/>
  <c r="N53" i="89"/>
  <c r="N54" i="89"/>
  <c r="N55" i="89"/>
  <c r="N56" i="89"/>
  <c r="N57" i="89"/>
  <c r="N58" i="89"/>
  <c r="N59" i="89"/>
  <c r="N60" i="89"/>
  <c r="N61" i="89"/>
  <c r="N62" i="89"/>
  <c r="N63" i="89"/>
  <c r="N64" i="89"/>
  <c r="N65" i="89"/>
  <c r="N66" i="89"/>
  <c r="N67" i="89"/>
  <c r="N68" i="89"/>
  <c r="N69" i="89"/>
  <c r="N70" i="89"/>
  <c r="N71" i="89"/>
  <c r="N72" i="89"/>
  <c r="N73" i="89"/>
  <c r="N74" i="89"/>
  <c r="N75" i="89"/>
  <c r="N76" i="89"/>
  <c r="N77" i="89"/>
  <c r="N78" i="89"/>
  <c r="N79" i="89"/>
  <c r="N80" i="89"/>
  <c r="N81" i="89"/>
  <c r="N82" i="89"/>
  <c r="N83" i="89"/>
  <c r="N84" i="89"/>
  <c r="N85" i="89"/>
  <c r="N86" i="89"/>
  <c r="N87" i="89"/>
  <c r="N88" i="89"/>
  <c r="N89" i="89"/>
  <c r="N90" i="89"/>
  <c r="N91" i="89"/>
  <c r="N92" i="89"/>
  <c r="N93" i="89"/>
  <c r="N94" i="89"/>
  <c r="N95" i="89"/>
  <c r="N96" i="89"/>
  <c r="N97" i="89"/>
  <c r="N98" i="89"/>
  <c r="N99" i="89"/>
  <c r="N100" i="89"/>
  <c r="N101" i="89"/>
  <c r="N102" i="89"/>
  <c r="N103" i="89"/>
  <c r="N104" i="89"/>
  <c r="N105" i="89"/>
  <c r="N106" i="89"/>
  <c r="N107" i="89"/>
  <c r="N108" i="89"/>
  <c r="N109" i="89"/>
  <c r="N110" i="89"/>
  <c r="N111" i="89"/>
  <c r="N112" i="89"/>
  <c r="N113" i="89"/>
  <c r="N114" i="89"/>
  <c r="N115" i="89"/>
  <c r="N116" i="89"/>
  <c r="N117" i="89"/>
  <c r="N118" i="89"/>
  <c r="N119" i="89"/>
  <c r="N120" i="89"/>
  <c r="N121" i="89"/>
  <c r="N122" i="89"/>
  <c r="N123" i="89"/>
  <c r="N124" i="89"/>
  <c r="N125" i="89"/>
  <c r="N126" i="89"/>
  <c r="N127" i="89"/>
  <c r="N128" i="89"/>
  <c r="N129" i="89"/>
  <c r="N130" i="89"/>
  <c r="N131" i="89"/>
  <c r="N132" i="89"/>
  <c r="N133" i="89"/>
  <c r="N134" i="89"/>
  <c r="N135" i="89"/>
  <c r="N136" i="89"/>
  <c r="N137" i="89"/>
  <c r="N138" i="89"/>
  <c r="N139" i="89"/>
  <c r="N140" i="89"/>
  <c r="N141" i="89"/>
  <c r="N142" i="89"/>
  <c r="N143" i="89"/>
  <c r="N144" i="89"/>
  <c r="N145" i="89"/>
  <c r="N146" i="89"/>
  <c r="N147" i="89"/>
  <c r="N148" i="89"/>
  <c r="N149" i="89"/>
  <c r="N150" i="89"/>
  <c r="N151" i="89"/>
  <c r="N152" i="89"/>
  <c r="N153" i="89"/>
  <c r="N154" i="89"/>
  <c r="M8" i="89"/>
  <c r="M9" i="89"/>
  <c r="M10" i="89"/>
  <c r="M11" i="89"/>
  <c r="M12" i="89"/>
  <c r="M13" i="89"/>
  <c r="M14" i="89"/>
  <c r="M15" i="89"/>
  <c r="M16" i="89"/>
  <c r="M17" i="89"/>
  <c r="M18" i="89"/>
  <c r="M19" i="89"/>
  <c r="M20" i="89"/>
  <c r="M21" i="89"/>
  <c r="M22" i="89"/>
  <c r="M23" i="89"/>
  <c r="M24" i="89"/>
  <c r="M25" i="89"/>
  <c r="M26" i="89"/>
  <c r="M27" i="89"/>
  <c r="M28" i="89"/>
  <c r="M29" i="89"/>
  <c r="M30" i="89"/>
  <c r="M31" i="89"/>
  <c r="M32" i="89"/>
  <c r="M33" i="89"/>
  <c r="M34" i="89"/>
  <c r="M35" i="89"/>
  <c r="M36" i="89"/>
  <c r="M37" i="89"/>
  <c r="M38" i="89"/>
  <c r="M39" i="89"/>
  <c r="M40" i="89"/>
  <c r="M41" i="89"/>
  <c r="M42" i="89"/>
  <c r="M43" i="89"/>
  <c r="M44" i="89"/>
  <c r="M45" i="89"/>
  <c r="M46" i="89"/>
  <c r="M47" i="89"/>
  <c r="M48" i="89"/>
  <c r="M49" i="89"/>
  <c r="M50" i="89"/>
  <c r="M51" i="89"/>
  <c r="M52" i="89"/>
  <c r="M53" i="89"/>
  <c r="M54" i="89"/>
  <c r="M55" i="89"/>
  <c r="M56" i="89"/>
  <c r="M57" i="89"/>
  <c r="M58" i="89"/>
  <c r="M59" i="89"/>
  <c r="M60" i="89"/>
  <c r="M61" i="89"/>
  <c r="M62" i="89"/>
  <c r="M63" i="89"/>
  <c r="M64" i="89"/>
  <c r="M65" i="89"/>
  <c r="M66" i="89"/>
  <c r="M67" i="89"/>
  <c r="M68" i="89"/>
  <c r="M69" i="89"/>
  <c r="M70" i="89"/>
  <c r="M71" i="89"/>
  <c r="M72" i="89"/>
  <c r="M73" i="89"/>
  <c r="M74" i="89"/>
  <c r="M75" i="89"/>
  <c r="M76" i="89"/>
  <c r="M77" i="89"/>
  <c r="M78" i="89"/>
  <c r="M79" i="89"/>
  <c r="M80" i="89"/>
  <c r="M81" i="89"/>
  <c r="M82" i="89"/>
  <c r="M83" i="89"/>
  <c r="M84" i="89"/>
  <c r="M85" i="89"/>
  <c r="M86" i="89"/>
  <c r="M87" i="89"/>
  <c r="M88" i="89"/>
  <c r="M89" i="89"/>
  <c r="M90" i="89"/>
  <c r="M91" i="89"/>
  <c r="M92" i="89"/>
  <c r="M93" i="89"/>
  <c r="M94" i="89"/>
  <c r="M95" i="89"/>
  <c r="M96" i="89"/>
  <c r="M97" i="89"/>
  <c r="M98" i="89"/>
  <c r="M99" i="89"/>
  <c r="M100" i="89"/>
  <c r="M101" i="89"/>
  <c r="M102" i="89"/>
  <c r="M103" i="89"/>
  <c r="M104" i="89"/>
  <c r="M105" i="89"/>
  <c r="M106" i="89"/>
  <c r="M107" i="89"/>
  <c r="M108" i="89"/>
  <c r="M109" i="89"/>
  <c r="M110" i="89"/>
  <c r="M111" i="89"/>
  <c r="M112" i="89"/>
  <c r="M113" i="89"/>
  <c r="M114" i="89"/>
  <c r="M115" i="89"/>
  <c r="M116" i="89"/>
  <c r="M117" i="89"/>
  <c r="M118" i="89"/>
  <c r="M119" i="89"/>
  <c r="M120" i="89"/>
  <c r="M121" i="89"/>
  <c r="M122" i="89"/>
  <c r="M123" i="89"/>
  <c r="M124" i="89"/>
  <c r="M125" i="89"/>
  <c r="M126" i="89"/>
  <c r="M127" i="89"/>
  <c r="M128" i="89"/>
  <c r="M129" i="89"/>
  <c r="M130" i="89"/>
  <c r="M131" i="89"/>
  <c r="M132" i="89"/>
  <c r="M133" i="89"/>
  <c r="M134" i="89"/>
  <c r="M135" i="89"/>
  <c r="M136" i="89"/>
  <c r="M137" i="89"/>
  <c r="M138" i="89"/>
  <c r="M139" i="89"/>
  <c r="M140" i="89"/>
  <c r="M141" i="89"/>
  <c r="M142" i="89"/>
  <c r="M143" i="89"/>
  <c r="M144" i="89"/>
  <c r="M145" i="89"/>
  <c r="M146" i="89"/>
  <c r="M147" i="89"/>
  <c r="M148" i="89"/>
  <c r="M149" i="89"/>
  <c r="M150" i="89"/>
  <c r="M151" i="89"/>
  <c r="M152" i="89"/>
  <c r="M153" i="89"/>
  <c r="M154" i="89"/>
  <c r="L8" i="89"/>
  <c r="L9" i="89"/>
  <c r="L10" i="89"/>
  <c r="L11" i="89"/>
  <c r="L12" i="89"/>
  <c r="L13" i="89"/>
  <c r="L14" i="89"/>
  <c r="L15" i="89"/>
  <c r="L16" i="89"/>
  <c r="L17" i="89"/>
  <c r="L18" i="89"/>
  <c r="L19" i="89"/>
  <c r="L20" i="89"/>
  <c r="L21" i="89"/>
  <c r="L22" i="89"/>
  <c r="L23" i="89"/>
  <c r="L24" i="89"/>
  <c r="L25" i="89"/>
  <c r="L26" i="89"/>
  <c r="L27" i="89"/>
  <c r="L28" i="89"/>
  <c r="L29" i="89"/>
  <c r="L30" i="89"/>
  <c r="L31" i="89"/>
  <c r="L32" i="89"/>
  <c r="L33" i="89"/>
  <c r="L34" i="89"/>
  <c r="L35" i="89"/>
  <c r="L36" i="89"/>
  <c r="L37" i="89"/>
  <c r="L38" i="89"/>
  <c r="L39" i="89"/>
  <c r="L40" i="89"/>
  <c r="L41" i="89"/>
  <c r="L42" i="89"/>
  <c r="L43" i="89"/>
  <c r="L44" i="89"/>
  <c r="L45" i="89"/>
  <c r="L46" i="89"/>
  <c r="L47" i="89"/>
  <c r="L48" i="89"/>
  <c r="L49" i="89"/>
  <c r="L50" i="89"/>
  <c r="L51" i="89"/>
  <c r="L52" i="89"/>
  <c r="L53" i="89"/>
  <c r="L54" i="89"/>
  <c r="L55" i="89"/>
  <c r="L56" i="89"/>
  <c r="L57" i="89"/>
  <c r="L58" i="89"/>
  <c r="L59" i="89"/>
  <c r="L60" i="89"/>
  <c r="L61" i="89"/>
  <c r="L62" i="89"/>
  <c r="L63" i="89"/>
  <c r="L64" i="89"/>
  <c r="L65" i="89"/>
  <c r="L66" i="89"/>
  <c r="L67" i="89"/>
  <c r="L68" i="89"/>
  <c r="L69" i="89"/>
  <c r="L70" i="89"/>
  <c r="L71" i="89"/>
  <c r="L72" i="89"/>
  <c r="L73" i="89"/>
  <c r="L74" i="89"/>
  <c r="L75" i="89"/>
  <c r="L76" i="89"/>
  <c r="L77" i="89"/>
  <c r="L78" i="89"/>
  <c r="L79" i="89"/>
  <c r="L80" i="89"/>
  <c r="L81" i="89"/>
  <c r="L82" i="89"/>
  <c r="L83" i="89"/>
  <c r="L84" i="89"/>
  <c r="L85" i="89"/>
  <c r="L86" i="89"/>
  <c r="L87" i="89"/>
  <c r="L88" i="89"/>
  <c r="L89" i="89"/>
  <c r="L90" i="89"/>
  <c r="L91" i="89"/>
  <c r="L92" i="89"/>
  <c r="L93" i="89"/>
  <c r="L94" i="89"/>
  <c r="L95" i="89"/>
  <c r="L96" i="89"/>
  <c r="L97" i="89"/>
  <c r="L98" i="89"/>
  <c r="L99" i="89"/>
  <c r="L100" i="89"/>
  <c r="L101" i="89"/>
  <c r="L102" i="89"/>
  <c r="L103" i="89"/>
  <c r="L104" i="89"/>
  <c r="L105" i="89"/>
  <c r="L106" i="89"/>
  <c r="L107" i="89"/>
  <c r="L108" i="89"/>
  <c r="L109" i="89"/>
  <c r="L110" i="89"/>
  <c r="L111" i="89"/>
  <c r="L112" i="89"/>
  <c r="L113" i="89"/>
  <c r="L114" i="89"/>
  <c r="L115" i="89"/>
  <c r="L116" i="89"/>
  <c r="L117" i="89"/>
  <c r="L118" i="89"/>
  <c r="L119" i="89"/>
  <c r="L120" i="89"/>
  <c r="L121" i="89"/>
  <c r="L122" i="89"/>
  <c r="L123" i="89"/>
  <c r="L124" i="89"/>
  <c r="L125" i="89"/>
  <c r="L126" i="89"/>
  <c r="L127" i="89"/>
  <c r="L128" i="89"/>
  <c r="L129" i="89"/>
  <c r="L130" i="89"/>
  <c r="L131" i="89"/>
  <c r="L132" i="89"/>
  <c r="L133" i="89"/>
  <c r="L134" i="89"/>
  <c r="L135" i="89"/>
  <c r="L136" i="89"/>
  <c r="L137" i="89"/>
  <c r="L138" i="89"/>
  <c r="L139" i="89"/>
  <c r="L140" i="89"/>
  <c r="L141" i="89"/>
  <c r="L142" i="89"/>
  <c r="L143" i="89"/>
  <c r="L144" i="89"/>
  <c r="L145" i="89"/>
  <c r="L146" i="89"/>
  <c r="L147" i="89"/>
  <c r="L148" i="89"/>
  <c r="L149" i="89"/>
  <c r="L150" i="89"/>
  <c r="L151" i="89"/>
  <c r="L152" i="89"/>
  <c r="L153" i="89"/>
  <c r="L154" i="89"/>
  <c r="K8" i="89"/>
  <c r="K9" i="89"/>
  <c r="K10" i="89"/>
  <c r="K11" i="89"/>
  <c r="K12" i="89"/>
  <c r="K13" i="89"/>
  <c r="K14" i="89"/>
  <c r="K15" i="89"/>
  <c r="K16" i="89"/>
  <c r="K17" i="89"/>
  <c r="K18" i="89"/>
  <c r="K19" i="89"/>
  <c r="K20" i="89"/>
  <c r="K21" i="89"/>
  <c r="K22" i="89"/>
  <c r="K23" i="89"/>
  <c r="K24" i="89"/>
  <c r="K25" i="89"/>
  <c r="K26" i="89"/>
  <c r="K27" i="89"/>
  <c r="K28" i="89"/>
  <c r="K29" i="89"/>
  <c r="K30" i="89"/>
  <c r="K31" i="89"/>
  <c r="K32" i="89"/>
  <c r="K33" i="89"/>
  <c r="K34" i="89"/>
  <c r="K35" i="89"/>
  <c r="K36" i="89"/>
  <c r="K37" i="89"/>
  <c r="K38" i="89"/>
  <c r="K39" i="89"/>
  <c r="K40" i="89"/>
  <c r="K41" i="89"/>
  <c r="K42" i="89"/>
  <c r="K43" i="89"/>
  <c r="K44" i="89"/>
  <c r="K45" i="89"/>
  <c r="K46" i="89"/>
  <c r="K47" i="89"/>
  <c r="K48" i="89"/>
  <c r="K49" i="89"/>
  <c r="K50" i="89"/>
  <c r="K51" i="89"/>
  <c r="K52" i="89"/>
  <c r="K53" i="89"/>
  <c r="K54" i="89"/>
  <c r="K55" i="89"/>
  <c r="K56" i="89"/>
  <c r="K57" i="89"/>
  <c r="K58" i="89"/>
  <c r="K59" i="89"/>
  <c r="K60" i="89"/>
  <c r="K61" i="89"/>
  <c r="K62" i="89"/>
  <c r="K63" i="89"/>
  <c r="K64" i="89"/>
  <c r="K65" i="89"/>
  <c r="K66" i="89"/>
  <c r="K67" i="89"/>
  <c r="K68" i="89"/>
  <c r="K69" i="89"/>
  <c r="K70" i="89"/>
  <c r="K71" i="89"/>
  <c r="K72" i="89"/>
  <c r="K73" i="89"/>
  <c r="K74" i="89"/>
  <c r="K75" i="89"/>
  <c r="K76" i="89"/>
  <c r="K77" i="89"/>
  <c r="K78" i="89"/>
  <c r="K79" i="89"/>
  <c r="K80" i="89"/>
  <c r="K81" i="89"/>
  <c r="K82" i="89"/>
  <c r="K83" i="89"/>
  <c r="K84" i="89"/>
  <c r="K85" i="89"/>
  <c r="K86" i="89"/>
  <c r="K87" i="89"/>
  <c r="K88" i="89"/>
  <c r="K89" i="89"/>
  <c r="K90" i="89"/>
  <c r="K91" i="89"/>
  <c r="K92" i="89"/>
  <c r="K93" i="89"/>
  <c r="K94" i="89"/>
  <c r="K95" i="89"/>
  <c r="K96" i="89"/>
  <c r="K97" i="89"/>
  <c r="K98" i="89"/>
  <c r="K99" i="89"/>
  <c r="K100" i="89"/>
  <c r="K101" i="89"/>
  <c r="K102" i="89"/>
  <c r="K103" i="89"/>
  <c r="K104" i="89"/>
  <c r="K105" i="89"/>
  <c r="K106" i="89"/>
  <c r="K107" i="89"/>
  <c r="K108" i="89"/>
  <c r="K109" i="89"/>
  <c r="K110" i="89"/>
  <c r="K111" i="89"/>
  <c r="K112" i="89"/>
  <c r="K113" i="89"/>
  <c r="K114" i="89"/>
  <c r="K115" i="89"/>
  <c r="K116" i="89"/>
  <c r="K117" i="89"/>
  <c r="K118" i="89"/>
  <c r="K119" i="89"/>
  <c r="K120" i="89"/>
  <c r="K121" i="89"/>
  <c r="K122" i="89"/>
  <c r="K123" i="89"/>
  <c r="K124" i="89"/>
  <c r="K125" i="89"/>
  <c r="K126" i="89"/>
  <c r="K127" i="89"/>
  <c r="K128" i="89"/>
  <c r="K129" i="89"/>
  <c r="K130" i="89"/>
  <c r="K131" i="89"/>
  <c r="K132" i="89"/>
  <c r="K133" i="89"/>
  <c r="K134" i="89"/>
  <c r="K135" i="89"/>
  <c r="K136" i="89"/>
  <c r="K137" i="89"/>
  <c r="K138" i="89"/>
  <c r="K139" i="89"/>
  <c r="K140" i="89"/>
  <c r="K141" i="89"/>
  <c r="K142" i="89"/>
  <c r="K143" i="89"/>
  <c r="K144" i="89"/>
  <c r="K145" i="89"/>
  <c r="K146" i="89"/>
  <c r="K147" i="89"/>
  <c r="K148" i="89"/>
  <c r="K149" i="89"/>
  <c r="K150" i="89"/>
  <c r="K151" i="89"/>
  <c r="K152" i="89"/>
  <c r="K153" i="89"/>
  <c r="K154" i="89"/>
  <c r="J8" i="89"/>
  <c r="J9" i="89"/>
  <c r="J10" i="89"/>
  <c r="J11" i="89"/>
  <c r="J12" i="89"/>
  <c r="J13" i="89"/>
  <c r="J14" i="89"/>
  <c r="J15" i="89"/>
  <c r="J16" i="89"/>
  <c r="J17" i="89"/>
  <c r="J18" i="89"/>
  <c r="J19" i="89"/>
  <c r="J20" i="89"/>
  <c r="J21" i="89"/>
  <c r="J22" i="89"/>
  <c r="J23" i="89"/>
  <c r="J24" i="89"/>
  <c r="J25" i="89"/>
  <c r="J26" i="89"/>
  <c r="J27" i="89"/>
  <c r="J28" i="89"/>
  <c r="J29" i="89"/>
  <c r="J30" i="89"/>
  <c r="J31" i="89"/>
  <c r="J32" i="89"/>
  <c r="J33" i="89"/>
  <c r="J34" i="89"/>
  <c r="J35" i="89"/>
  <c r="J36" i="89"/>
  <c r="J37" i="89"/>
  <c r="J38" i="89"/>
  <c r="J39" i="89"/>
  <c r="J40" i="89"/>
  <c r="J41" i="89"/>
  <c r="J42" i="89"/>
  <c r="J43" i="89"/>
  <c r="J44" i="89"/>
  <c r="J45" i="89"/>
  <c r="J46" i="89"/>
  <c r="J47" i="89"/>
  <c r="J48" i="89"/>
  <c r="J49" i="89"/>
  <c r="J50" i="89"/>
  <c r="J51" i="89"/>
  <c r="J52" i="89"/>
  <c r="J53" i="89"/>
  <c r="J54" i="89"/>
  <c r="J55" i="89"/>
  <c r="J56" i="89"/>
  <c r="J57" i="89"/>
  <c r="J58" i="89"/>
  <c r="J59" i="89"/>
  <c r="J60" i="89"/>
  <c r="J61" i="89"/>
  <c r="J62" i="89"/>
  <c r="J63" i="89"/>
  <c r="J64" i="89"/>
  <c r="J65" i="89"/>
  <c r="J66" i="89"/>
  <c r="J67" i="89"/>
  <c r="J68" i="89"/>
  <c r="J69" i="89"/>
  <c r="J70" i="89"/>
  <c r="J71" i="89"/>
  <c r="J72" i="89"/>
  <c r="J73" i="89"/>
  <c r="J74" i="89"/>
  <c r="J75" i="89"/>
  <c r="J76" i="89"/>
  <c r="J77" i="89"/>
  <c r="J78" i="89"/>
  <c r="J79" i="89"/>
  <c r="J80" i="89"/>
  <c r="J81" i="89"/>
  <c r="J82" i="89"/>
  <c r="J83" i="89"/>
  <c r="J84" i="89"/>
  <c r="J85" i="89"/>
  <c r="J86" i="89"/>
  <c r="J87" i="89"/>
  <c r="J88" i="89"/>
  <c r="J89" i="89"/>
  <c r="J90" i="89"/>
  <c r="J91" i="89"/>
  <c r="J92" i="89"/>
  <c r="J93" i="89"/>
  <c r="J94" i="89"/>
  <c r="J95" i="89"/>
  <c r="J96" i="89"/>
  <c r="J97" i="89"/>
  <c r="J98" i="89"/>
  <c r="J99" i="89"/>
  <c r="J100" i="89"/>
  <c r="J101" i="89"/>
  <c r="J102" i="89"/>
  <c r="J103" i="89"/>
  <c r="J104" i="89"/>
  <c r="J105" i="89"/>
  <c r="J106" i="89"/>
  <c r="J107" i="89"/>
  <c r="J108" i="89"/>
  <c r="J109" i="89"/>
  <c r="J110" i="89"/>
  <c r="J111" i="89"/>
  <c r="J112" i="89"/>
  <c r="J113" i="89"/>
  <c r="J114" i="89"/>
  <c r="J115" i="89"/>
  <c r="J116" i="89"/>
  <c r="J117" i="89"/>
  <c r="J118" i="89"/>
  <c r="J119" i="89"/>
  <c r="J120" i="89"/>
  <c r="J121" i="89"/>
  <c r="J122" i="89"/>
  <c r="J123" i="89"/>
  <c r="J124" i="89"/>
  <c r="J125" i="89"/>
  <c r="J126" i="89"/>
  <c r="J127" i="89"/>
  <c r="J128" i="89"/>
  <c r="J129" i="89"/>
  <c r="J130" i="89"/>
  <c r="J131" i="89"/>
  <c r="J132" i="89"/>
  <c r="J133" i="89"/>
  <c r="J134" i="89"/>
  <c r="J135" i="89"/>
  <c r="J136" i="89"/>
  <c r="J137" i="89"/>
  <c r="J138" i="89"/>
  <c r="J139" i="89"/>
  <c r="J140" i="89"/>
  <c r="J141" i="89"/>
  <c r="J142" i="89"/>
  <c r="J143" i="89"/>
  <c r="J144" i="89"/>
  <c r="J145" i="89"/>
  <c r="J146" i="89"/>
  <c r="J147" i="89"/>
  <c r="J148" i="89"/>
  <c r="J149" i="89"/>
  <c r="J150" i="89"/>
  <c r="J151" i="89"/>
  <c r="J152" i="89"/>
  <c r="J153" i="89"/>
  <c r="J154" i="89"/>
  <c r="I8" i="89"/>
  <c r="I9" i="89"/>
  <c r="I10" i="89"/>
  <c r="I11" i="89"/>
  <c r="I12" i="89"/>
  <c r="I13" i="89"/>
  <c r="I14" i="89"/>
  <c r="I15" i="89"/>
  <c r="I16" i="89"/>
  <c r="I17" i="89"/>
  <c r="I18" i="89"/>
  <c r="I19" i="89"/>
  <c r="I20" i="89"/>
  <c r="I21" i="89"/>
  <c r="I22" i="89"/>
  <c r="I23" i="89"/>
  <c r="I24" i="89"/>
  <c r="I25" i="89"/>
  <c r="I26" i="89"/>
  <c r="I27" i="89"/>
  <c r="I28" i="89"/>
  <c r="I29" i="89"/>
  <c r="I30" i="89"/>
  <c r="I31" i="89"/>
  <c r="I32" i="89"/>
  <c r="I33" i="89"/>
  <c r="I34" i="89"/>
  <c r="I35" i="89"/>
  <c r="I36" i="89"/>
  <c r="I37" i="89"/>
  <c r="I38" i="89"/>
  <c r="I39" i="89"/>
  <c r="I40" i="89"/>
  <c r="I41" i="89"/>
  <c r="I42" i="89"/>
  <c r="I43" i="89"/>
  <c r="I44" i="89"/>
  <c r="I45" i="89"/>
  <c r="I46" i="89"/>
  <c r="I47" i="89"/>
  <c r="I48" i="89"/>
  <c r="I49" i="89"/>
  <c r="I50" i="89"/>
  <c r="I51" i="89"/>
  <c r="I52" i="89"/>
  <c r="I53" i="89"/>
  <c r="I54" i="89"/>
  <c r="I55" i="89"/>
  <c r="I56" i="89"/>
  <c r="I57" i="89"/>
  <c r="I58" i="89"/>
  <c r="I59" i="89"/>
  <c r="I60" i="89"/>
  <c r="I61" i="89"/>
  <c r="I62" i="89"/>
  <c r="I63" i="89"/>
  <c r="I64" i="89"/>
  <c r="I65" i="89"/>
  <c r="I66" i="89"/>
  <c r="I67" i="89"/>
  <c r="I68" i="89"/>
  <c r="I69" i="89"/>
  <c r="I70" i="89"/>
  <c r="I71" i="89"/>
  <c r="I72" i="89"/>
  <c r="I73" i="89"/>
  <c r="I74" i="89"/>
  <c r="I75" i="89"/>
  <c r="I76" i="89"/>
  <c r="I77" i="89"/>
  <c r="I78" i="89"/>
  <c r="I79" i="89"/>
  <c r="I80" i="89"/>
  <c r="I81" i="89"/>
  <c r="I82" i="89"/>
  <c r="I83" i="89"/>
  <c r="I84" i="89"/>
  <c r="I85" i="89"/>
  <c r="I86" i="89"/>
  <c r="I87" i="89"/>
  <c r="I88" i="89"/>
  <c r="I89" i="89"/>
  <c r="I90" i="89"/>
  <c r="I91" i="89"/>
  <c r="I92" i="89"/>
  <c r="I93" i="89"/>
  <c r="I94" i="89"/>
  <c r="I95" i="89"/>
  <c r="I96" i="89"/>
  <c r="I97" i="89"/>
  <c r="I98" i="89"/>
  <c r="I99" i="89"/>
  <c r="I100" i="89"/>
  <c r="I101" i="89"/>
  <c r="I102" i="89"/>
  <c r="I103" i="89"/>
  <c r="I104" i="89"/>
  <c r="I105" i="89"/>
  <c r="I106" i="89"/>
  <c r="I107" i="89"/>
  <c r="I108" i="89"/>
  <c r="I109" i="89"/>
  <c r="I110" i="89"/>
  <c r="I111" i="89"/>
  <c r="I112" i="89"/>
  <c r="I113" i="89"/>
  <c r="I114" i="89"/>
  <c r="I115" i="89"/>
  <c r="I116" i="89"/>
  <c r="I117" i="89"/>
  <c r="I118" i="89"/>
  <c r="I119" i="89"/>
  <c r="I120" i="89"/>
  <c r="I121" i="89"/>
  <c r="I122" i="89"/>
  <c r="I123" i="89"/>
  <c r="I124" i="89"/>
  <c r="I125" i="89"/>
  <c r="I126" i="89"/>
  <c r="I127" i="89"/>
  <c r="I128" i="89"/>
  <c r="I129" i="89"/>
  <c r="I130" i="89"/>
  <c r="I131" i="89"/>
  <c r="I132" i="89"/>
  <c r="I133" i="89"/>
  <c r="I134" i="89"/>
  <c r="I135" i="89"/>
  <c r="I136" i="89"/>
  <c r="I137" i="89"/>
  <c r="I138" i="89"/>
  <c r="I139" i="89"/>
  <c r="I140" i="89"/>
  <c r="I141" i="89"/>
  <c r="I142" i="89"/>
  <c r="I143" i="89"/>
  <c r="I144" i="89"/>
  <c r="I145" i="89"/>
  <c r="I146" i="89"/>
  <c r="I147" i="89"/>
  <c r="I148" i="89"/>
  <c r="I149" i="89"/>
  <c r="I150" i="89"/>
  <c r="I151" i="89"/>
  <c r="I152" i="89"/>
  <c r="I153" i="89"/>
  <c r="I154" i="89"/>
  <c r="H9" i="89"/>
  <c r="H15" i="89"/>
  <c r="H26" i="89"/>
  <c r="H48" i="89"/>
  <c r="H53" i="89"/>
  <c r="H56" i="89"/>
  <c r="H71" i="89"/>
  <c r="H76" i="89"/>
  <c r="H80" i="89"/>
  <c r="H82" i="89"/>
  <c r="H84" i="89"/>
  <c r="H85" i="89"/>
  <c r="H88" i="89"/>
  <c r="H97" i="89"/>
  <c r="H98" i="89"/>
  <c r="H100" i="89"/>
  <c r="H105" i="89"/>
  <c r="H107" i="89"/>
  <c r="H122" i="89"/>
  <c r="H128" i="89"/>
  <c r="H151" i="89"/>
  <c r="G8" i="89"/>
  <c r="G9" i="89"/>
  <c r="G10" i="89"/>
  <c r="G11" i="89"/>
  <c r="G12" i="89"/>
  <c r="G13" i="89"/>
  <c r="G14" i="89"/>
  <c r="G15" i="89"/>
  <c r="G16" i="89"/>
  <c r="G17" i="89"/>
  <c r="G18" i="89"/>
  <c r="G19" i="89"/>
  <c r="G20" i="89"/>
  <c r="G21" i="89"/>
  <c r="G22" i="89"/>
  <c r="G23" i="89"/>
  <c r="G24" i="89"/>
  <c r="G25" i="89"/>
  <c r="G26" i="89"/>
  <c r="G27" i="89"/>
  <c r="G28" i="89"/>
  <c r="G29" i="89"/>
  <c r="G30" i="89"/>
  <c r="G31" i="89"/>
  <c r="G32" i="89"/>
  <c r="G33" i="89"/>
  <c r="G34" i="89"/>
  <c r="G35" i="89"/>
  <c r="G36" i="89"/>
  <c r="G37" i="89"/>
  <c r="G38" i="89"/>
  <c r="G39" i="89"/>
  <c r="G40" i="89"/>
  <c r="G41" i="89"/>
  <c r="G42" i="89"/>
  <c r="G43" i="89"/>
  <c r="G44" i="89"/>
  <c r="G45" i="89"/>
  <c r="G46" i="89"/>
  <c r="G47" i="89"/>
  <c r="G48" i="89"/>
  <c r="G49" i="89"/>
  <c r="G50" i="89"/>
  <c r="G51" i="89"/>
  <c r="G52" i="89"/>
  <c r="G53" i="89"/>
  <c r="G54" i="89"/>
  <c r="G55" i="89"/>
  <c r="G56" i="89"/>
  <c r="G57" i="89"/>
  <c r="G58" i="89"/>
  <c r="G59" i="89"/>
  <c r="G60" i="89"/>
  <c r="G61" i="89"/>
  <c r="G62" i="89"/>
  <c r="G63" i="89"/>
  <c r="G64" i="89"/>
  <c r="G65" i="89"/>
  <c r="G66" i="89"/>
  <c r="G67" i="89"/>
  <c r="G68" i="89"/>
  <c r="G69" i="89"/>
  <c r="G70" i="89"/>
  <c r="G71" i="89"/>
  <c r="G72" i="89"/>
  <c r="G73" i="89"/>
  <c r="G74" i="89"/>
  <c r="G75" i="89"/>
  <c r="G76" i="89"/>
  <c r="G77" i="89"/>
  <c r="G78" i="89"/>
  <c r="G79" i="89"/>
  <c r="G80" i="89"/>
  <c r="G81" i="89"/>
  <c r="G82" i="89"/>
  <c r="G83" i="89"/>
  <c r="G84" i="89"/>
  <c r="G85" i="89"/>
  <c r="G86" i="89"/>
  <c r="G87" i="89"/>
  <c r="G88" i="89"/>
  <c r="G89" i="89"/>
  <c r="G90" i="89"/>
  <c r="G91" i="89"/>
  <c r="G92" i="89"/>
  <c r="G93" i="89"/>
  <c r="G94" i="89"/>
  <c r="G95" i="89"/>
  <c r="G96" i="89"/>
  <c r="G97" i="89"/>
  <c r="G98" i="89"/>
  <c r="G99" i="89"/>
  <c r="G100" i="89"/>
  <c r="G101" i="89"/>
  <c r="G102" i="89"/>
  <c r="G103" i="89"/>
  <c r="G104" i="89"/>
  <c r="G105" i="89"/>
  <c r="G106" i="89"/>
  <c r="G107" i="89"/>
  <c r="G108" i="89"/>
  <c r="G109" i="89"/>
  <c r="G110" i="89"/>
  <c r="G111" i="89"/>
  <c r="G112" i="89"/>
  <c r="G113" i="89"/>
  <c r="G114" i="89"/>
  <c r="G115" i="89"/>
  <c r="G116" i="89"/>
  <c r="G117" i="89"/>
  <c r="G118" i="89"/>
  <c r="G119" i="89"/>
  <c r="G120" i="89"/>
  <c r="G121" i="89"/>
  <c r="G122" i="89"/>
  <c r="G123" i="89"/>
  <c r="G124" i="89"/>
  <c r="G125" i="89"/>
  <c r="G126" i="89"/>
  <c r="G127" i="89"/>
  <c r="G128" i="89"/>
  <c r="G129" i="89"/>
  <c r="G130" i="89"/>
  <c r="G131" i="89"/>
  <c r="G132" i="89"/>
  <c r="G133" i="89"/>
  <c r="G134" i="89"/>
  <c r="G135" i="89"/>
  <c r="G136" i="89"/>
  <c r="G137" i="89"/>
  <c r="G138" i="89"/>
  <c r="G139" i="89"/>
  <c r="G140" i="89"/>
  <c r="G141" i="89"/>
  <c r="G142" i="89"/>
  <c r="G143" i="89"/>
  <c r="G144" i="89"/>
  <c r="G145" i="89"/>
  <c r="G146" i="89"/>
  <c r="G147" i="89"/>
  <c r="G148" i="89"/>
  <c r="G149" i="89"/>
  <c r="G150" i="89"/>
  <c r="G151" i="89"/>
  <c r="G152" i="89"/>
  <c r="G153" i="89"/>
  <c r="G154" i="89"/>
  <c r="F8" i="89"/>
  <c r="F9" i="89"/>
  <c r="F10" i="89"/>
  <c r="F11" i="89"/>
  <c r="F12" i="89"/>
  <c r="F13" i="89"/>
  <c r="F14" i="89"/>
  <c r="F15" i="89"/>
  <c r="F16" i="89"/>
  <c r="F17" i="89"/>
  <c r="F18" i="89"/>
  <c r="F19" i="89"/>
  <c r="F20" i="89"/>
  <c r="F21" i="89"/>
  <c r="F22" i="89"/>
  <c r="F23" i="89"/>
  <c r="F24" i="89"/>
  <c r="F25" i="89"/>
  <c r="F26" i="89"/>
  <c r="F27" i="89"/>
  <c r="F28" i="89"/>
  <c r="F29" i="89"/>
  <c r="F30" i="89"/>
  <c r="F31" i="89"/>
  <c r="F32" i="89"/>
  <c r="F33" i="89"/>
  <c r="F34" i="89"/>
  <c r="F35" i="89"/>
  <c r="F36" i="89"/>
  <c r="F37" i="89"/>
  <c r="F38" i="89"/>
  <c r="F39" i="89"/>
  <c r="F40" i="89"/>
  <c r="F41" i="89"/>
  <c r="F42" i="89"/>
  <c r="F43" i="89"/>
  <c r="F44" i="89"/>
  <c r="F45" i="89"/>
  <c r="F46" i="89"/>
  <c r="F47" i="89"/>
  <c r="F48" i="89"/>
  <c r="F49" i="89"/>
  <c r="F50" i="89"/>
  <c r="F51" i="89"/>
  <c r="F52" i="89"/>
  <c r="F53" i="89"/>
  <c r="F54" i="89"/>
  <c r="F55" i="89"/>
  <c r="F56" i="89"/>
  <c r="F57" i="89"/>
  <c r="F58" i="89"/>
  <c r="F59" i="89"/>
  <c r="F60" i="89"/>
  <c r="F61" i="89"/>
  <c r="F62" i="89"/>
  <c r="F63" i="89"/>
  <c r="F64" i="89"/>
  <c r="F65" i="89"/>
  <c r="F66" i="89"/>
  <c r="F67" i="89"/>
  <c r="F68" i="89"/>
  <c r="F69" i="89"/>
  <c r="F70" i="89"/>
  <c r="F71" i="89"/>
  <c r="F72" i="89"/>
  <c r="F73" i="89"/>
  <c r="F74" i="89"/>
  <c r="F75" i="89"/>
  <c r="F76" i="89"/>
  <c r="F77" i="89"/>
  <c r="F78" i="89"/>
  <c r="F79" i="89"/>
  <c r="F80" i="89"/>
  <c r="F81" i="89"/>
  <c r="F82" i="89"/>
  <c r="F83" i="89"/>
  <c r="F84" i="89"/>
  <c r="F85" i="89"/>
  <c r="F86" i="89"/>
  <c r="F87" i="89"/>
  <c r="F88" i="89"/>
  <c r="F89" i="89"/>
  <c r="F90" i="89"/>
  <c r="F91" i="89"/>
  <c r="F92" i="89"/>
  <c r="F93" i="89"/>
  <c r="F94" i="89"/>
  <c r="F95" i="89"/>
  <c r="F96" i="89"/>
  <c r="F97" i="89"/>
  <c r="F98" i="89"/>
  <c r="F99" i="89"/>
  <c r="F100" i="89"/>
  <c r="F101" i="89"/>
  <c r="F102" i="89"/>
  <c r="F103" i="89"/>
  <c r="F104" i="89"/>
  <c r="F105" i="89"/>
  <c r="F106" i="89"/>
  <c r="F107" i="89"/>
  <c r="F108" i="89"/>
  <c r="F109" i="89"/>
  <c r="F110" i="89"/>
  <c r="F111" i="89"/>
  <c r="F112" i="89"/>
  <c r="F113" i="89"/>
  <c r="F114" i="89"/>
  <c r="F115" i="89"/>
  <c r="F116" i="89"/>
  <c r="F117" i="89"/>
  <c r="F118" i="89"/>
  <c r="F119" i="89"/>
  <c r="F120" i="89"/>
  <c r="F121" i="89"/>
  <c r="F122" i="89"/>
  <c r="F123" i="89"/>
  <c r="F124" i="89"/>
  <c r="F125" i="89"/>
  <c r="F126" i="89"/>
  <c r="F127" i="89"/>
  <c r="F128" i="89"/>
  <c r="F129" i="89"/>
  <c r="F130" i="89"/>
  <c r="F131" i="89"/>
  <c r="F132" i="89"/>
  <c r="F133" i="89"/>
  <c r="F134" i="89"/>
  <c r="F135" i="89"/>
  <c r="F136" i="89"/>
  <c r="F137" i="89"/>
  <c r="F138" i="89"/>
  <c r="F139" i="89"/>
  <c r="F140" i="89"/>
  <c r="F141" i="89"/>
  <c r="F142" i="89"/>
  <c r="F143" i="89"/>
  <c r="F144" i="89"/>
  <c r="F145" i="89"/>
  <c r="F146" i="89"/>
  <c r="F147" i="89"/>
  <c r="F148" i="89"/>
  <c r="F149" i="89"/>
  <c r="F150" i="89"/>
  <c r="F151" i="89"/>
  <c r="F152" i="89"/>
  <c r="F153" i="89"/>
  <c r="F154" i="89"/>
  <c r="E8" i="89"/>
  <c r="E9" i="89"/>
  <c r="E10" i="89"/>
  <c r="E11" i="89"/>
  <c r="E12" i="89"/>
  <c r="E13" i="89"/>
  <c r="E14" i="89"/>
  <c r="E15" i="89"/>
  <c r="E16" i="89"/>
  <c r="E17" i="89"/>
  <c r="E18" i="89"/>
  <c r="E19" i="89"/>
  <c r="E20" i="89"/>
  <c r="E21" i="89"/>
  <c r="E22" i="89"/>
  <c r="E23" i="89"/>
  <c r="E24" i="89"/>
  <c r="E25" i="89"/>
  <c r="E26" i="89"/>
  <c r="E27" i="89"/>
  <c r="E28" i="89"/>
  <c r="E29" i="89"/>
  <c r="E30" i="89"/>
  <c r="E31" i="89"/>
  <c r="E32" i="89"/>
  <c r="E33" i="89"/>
  <c r="E34" i="89"/>
  <c r="E35" i="89"/>
  <c r="E36" i="89"/>
  <c r="E37" i="89"/>
  <c r="E38" i="89"/>
  <c r="E39" i="89"/>
  <c r="E40" i="89"/>
  <c r="E41" i="89"/>
  <c r="E42" i="89"/>
  <c r="E43" i="89"/>
  <c r="E44" i="89"/>
  <c r="E45" i="89"/>
  <c r="E46" i="89"/>
  <c r="E47" i="89"/>
  <c r="E48" i="89"/>
  <c r="E49" i="89"/>
  <c r="E50" i="89"/>
  <c r="E51" i="89"/>
  <c r="E52" i="89"/>
  <c r="E53" i="89"/>
  <c r="E54" i="89"/>
  <c r="E55" i="89"/>
  <c r="E56" i="89"/>
  <c r="E57" i="89"/>
  <c r="E58" i="89"/>
  <c r="E59" i="89"/>
  <c r="E60" i="89"/>
  <c r="E61" i="89"/>
  <c r="E62" i="89"/>
  <c r="E63" i="89"/>
  <c r="E64" i="89"/>
  <c r="E65" i="89"/>
  <c r="E66" i="89"/>
  <c r="E67" i="89"/>
  <c r="E68" i="89"/>
  <c r="E69" i="89"/>
  <c r="E70" i="89"/>
  <c r="E71" i="89"/>
  <c r="E72" i="89"/>
  <c r="E73" i="89"/>
  <c r="E74" i="89"/>
  <c r="E75" i="89"/>
  <c r="E76" i="89"/>
  <c r="E77" i="89"/>
  <c r="E78" i="89"/>
  <c r="E79" i="89"/>
  <c r="E80" i="89"/>
  <c r="E81" i="89"/>
  <c r="E82" i="89"/>
  <c r="E83" i="89"/>
  <c r="E84" i="89"/>
  <c r="E85" i="89"/>
  <c r="E86" i="89"/>
  <c r="E87" i="89"/>
  <c r="E88" i="89"/>
  <c r="E89" i="89"/>
  <c r="E90" i="89"/>
  <c r="E91" i="89"/>
  <c r="E92" i="89"/>
  <c r="E93" i="89"/>
  <c r="E94" i="89"/>
  <c r="E95" i="89"/>
  <c r="E96" i="89"/>
  <c r="E97" i="89"/>
  <c r="E98" i="89"/>
  <c r="E99" i="89"/>
  <c r="E100" i="89"/>
  <c r="E101" i="89"/>
  <c r="E102" i="89"/>
  <c r="E103" i="89"/>
  <c r="E104" i="89"/>
  <c r="E105" i="89"/>
  <c r="E106" i="89"/>
  <c r="E107" i="89"/>
  <c r="E108" i="89"/>
  <c r="E109" i="89"/>
  <c r="E110" i="89"/>
  <c r="E111" i="89"/>
  <c r="E112" i="89"/>
  <c r="E113" i="89"/>
  <c r="E114" i="89"/>
  <c r="E115" i="89"/>
  <c r="E116" i="89"/>
  <c r="E117" i="89"/>
  <c r="E118" i="89"/>
  <c r="E119" i="89"/>
  <c r="E120" i="89"/>
  <c r="E121" i="89"/>
  <c r="E122" i="89"/>
  <c r="E123" i="89"/>
  <c r="E124" i="89"/>
  <c r="E125" i="89"/>
  <c r="E126" i="89"/>
  <c r="E127" i="89"/>
  <c r="E128" i="89"/>
  <c r="E129" i="89"/>
  <c r="E130" i="89"/>
  <c r="E131" i="89"/>
  <c r="E132" i="89"/>
  <c r="E133" i="89"/>
  <c r="E134" i="89"/>
  <c r="E135" i="89"/>
  <c r="E136" i="89"/>
  <c r="E137" i="89"/>
  <c r="E138" i="89"/>
  <c r="E139" i="89"/>
  <c r="E140" i="89"/>
  <c r="E141" i="89"/>
  <c r="E142" i="89"/>
  <c r="E143" i="89"/>
  <c r="E144" i="89"/>
  <c r="E145" i="89"/>
  <c r="E146" i="89"/>
  <c r="E147" i="89"/>
  <c r="E148" i="89"/>
  <c r="E149" i="89"/>
  <c r="E150" i="89"/>
  <c r="E151" i="89"/>
  <c r="E152" i="89"/>
  <c r="E153" i="89"/>
  <c r="E154" i="89"/>
  <c r="D8" i="89"/>
  <c r="D9" i="89"/>
  <c r="D10" i="89"/>
  <c r="D11" i="89"/>
  <c r="D12" i="89"/>
  <c r="D13" i="89"/>
  <c r="D14" i="89"/>
  <c r="D15" i="89"/>
  <c r="D16" i="89"/>
  <c r="D17" i="89"/>
  <c r="D18" i="89"/>
  <c r="D19" i="89"/>
  <c r="D20" i="89"/>
  <c r="D21" i="89"/>
  <c r="D22" i="89"/>
  <c r="D23" i="89"/>
  <c r="D24" i="89"/>
  <c r="D25" i="89"/>
  <c r="D26" i="89"/>
  <c r="D27" i="89"/>
  <c r="D28" i="89"/>
  <c r="D29" i="89"/>
  <c r="D30" i="89"/>
  <c r="D31" i="89"/>
  <c r="D32" i="89"/>
  <c r="D33" i="89"/>
  <c r="D34" i="89"/>
  <c r="D35" i="89"/>
  <c r="D36" i="89"/>
  <c r="D37" i="89"/>
  <c r="D38" i="89"/>
  <c r="D39" i="89"/>
  <c r="D40" i="89"/>
  <c r="D41" i="89"/>
  <c r="D42" i="89"/>
  <c r="D43" i="89"/>
  <c r="D44" i="89"/>
  <c r="D45" i="89"/>
  <c r="D46" i="89"/>
  <c r="D47" i="89"/>
  <c r="D48" i="89"/>
  <c r="D49" i="89"/>
  <c r="D50" i="89"/>
  <c r="D51" i="89"/>
  <c r="D52" i="89"/>
  <c r="D53" i="89"/>
  <c r="D54" i="89"/>
  <c r="D55" i="89"/>
  <c r="D56" i="89"/>
  <c r="D57" i="89"/>
  <c r="D58" i="89"/>
  <c r="D59" i="89"/>
  <c r="D60" i="89"/>
  <c r="D61" i="89"/>
  <c r="D62" i="89"/>
  <c r="D63" i="89"/>
  <c r="D64" i="89"/>
  <c r="D65" i="89"/>
  <c r="D66" i="89"/>
  <c r="D67" i="89"/>
  <c r="D68" i="89"/>
  <c r="D69" i="89"/>
  <c r="D70" i="89"/>
  <c r="D71" i="89"/>
  <c r="D72" i="89"/>
  <c r="D73" i="89"/>
  <c r="D74" i="89"/>
  <c r="D75" i="89"/>
  <c r="D76" i="89"/>
  <c r="D77" i="89"/>
  <c r="D78" i="89"/>
  <c r="D79" i="89"/>
  <c r="D80" i="89"/>
  <c r="D81" i="89"/>
  <c r="D82" i="89"/>
  <c r="D83" i="89"/>
  <c r="D84" i="89"/>
  <c r="D85" i="89"/>
  <c r="D86" i="89"/>
  <c r="D87" i="89"/>
  <c r="D88" i="89"/>
  <c r="D89" i="89"/>
  <c r="D90" i="89"/>
  <c r="D91" i="89"/>
  <c r="D92" i="89"/>
  <c r="D93" i="89"/>
  <c r="D94" i="89"/>
  <c r="D95" i="89"/>
  <c r="D96" i="89"/>
  <c r="D97" i="89"/>
  <c r="D98" i="89"/>
  <c r="D99" i="89"/>
  <c r="D100" i="89"/>
  <c r="D101" i="89"/>
  <c r="D102" i="89"/>
  <c r="D103" i="89"/>
  <c r="D104" i="89"/>
  <c r="D105" i="89"/>
  <c r="D106" i="89"/>
  <c r="D107" i="89"/>
  <c r="D108" i="89"/>
  <c r="D109" i="89"/>
  <c r="D110" i="89"/>
  <c r="D111" i="89"/>
  <c r="D112" i="89"/>
  <c r="D113" i="89"/>
  <c r="D114" i="89"/>
  <c r="D115" i="89"/>
  <c r="D116" i="89"/>
  <c r="D117" i="89"/>
  <c r="D118" i="89"/>
  <c r="D119" i="89"/>
  <c r="D120" i="89"/>
  <c r="D121" i="89"/>
  <c r="D122" i="89"/>
  <c r="D123" i="89"/>
  <c r="D124" i="89"/>
  <c r="D125" i="89"/>
  <c r="D126" i="89"/>
  <c r="D127" i="89"/>
  <c r="D128" i="89"/>
  <c r="D129" i="89"/>
  <c r="D130" i="89"/>
  <c r="D131" i="89"/>
  <c r="D132" i="89"/>
  <c r="D133" i="89"/>
  <c r="D134" i="89"/>
  <c r="D135" i="89"/>
  <c r="D136" i="89"/>
  <c r="D137" i="89"/>
  <c r="D138" i="89"/>
  <c r="D139" i="89"/>
  <c r="D140" i="89"/>
  <c r="D141" i="89"/>
  <c r="D142" i="89"/>
  <c r="D143" i="89"/>
  <c r="D144" i="89"/>
  <c r="D145" i="89"/>
  <c r="D146" i="89"/>
  <c r="D147" i="89"/>
  <c r="D148" i="89"/>
  <c r="D149" i="89"/>
  <c r="D150" i="89"/>
  <c r="D151" i="89"/>
  <c r="D152" i="89"/>
  <c r="D153" i="89"/>
  <c r="D154" i="89"/>
  <c r="D7" i="89"/>
  <c r="N7" i="89"/>
  <c r="M7" i="89"/>
  <c r="L7" i="89"/>
  <c r="K7" i="89"/>
  <c r="J7" i="89"/>
  <c r="I7" i="89"/>
  <c r="G7" i="89"/>
  <c r="F7" i="89"/>
  <c r="E7" i="89"/>
  <c r="C7" i="89"/>
  <c r="C9" i="89"/>
  <c r="C15" i="89"/>
  <c r="C26" i="89"/>
  <c r="C48" i="89"/>
  <c r="C53" i="89"/>
  <c r="C56" i="89"/>
  <c r="C71" i="89"/>
  <c r="C76" i="89"/>
  <c r="C80" i="89"/>
  <c r="C82" i="89"/>
  <c r="C84" i="89"/>
  <c r="C85" i="89"/>
  <c r="C88" i="89"/>
  <c r="C97" i="89"/>
  <c r="C98" i="89"/>
  <c r="C100" i="89"/>
  <c r="C105" i="89"/>
  <c r="C107" i="89"/>
  <c r="C122" i="89"/>
  <c r="C128" i="89"/>
  <c r="C151" i="89"/>
  <c r="F5" i="14"/>
  <c r="W157" i="89" l="1"/>
  <c r="L161" i="89"/>
  <c r="K161" i="89"/>
  <c r="J161" i="89"/>
  <c r="M161" i="89"/>
  <c r="O161" i="89"/>
  <c r="N161" i="89"/>
  <c r="D161" i="89"/>
  <c r="E161" i="89"/>
  <c r="F161" i="89"/>
  <c r="G161" i="89"/>
  <c r="I161" i="89"/>
  <c r="D7" i="106"/>
  <c r="D8" i="106"/>
  <c r="D9" i="106"/>
  <c r="D10" i="106"/>
  <c r="D11" i="106"/>
  <c r="D12" i="106"/>
  <c r="D13" i="106"/>
  <c r="D14" i="106"/>
  <c r="D15" i="106"/>
  <c r="D16" i="106"/>
  <c r="D17" i="106"/>
  <c r="D18" i="106"/>
  <c r="D19" i="106"/>
  <c r="D20" i="106"/>
  <c r="D21" i="106"/>
  <c r="D22" i="106"/>
  <c r="D23" i="106"/>
  <c r="D24" i="106"/>
  <c r="D25" i="106"/>
  <c r="D26" i="106"/>
  <c r="D27" i="106"/>
  <c r="D28" i="106"/>
  <c r="D29" i="106"/>
  <c r="D30" i="106"/>
  <c r="D31" i="106"/>
  <c r="D32" i="106"/>
  <c r="D33" i="106"/>
  <c r="D34" i="106"/>
  <c r="D35" i="106"/>
  <c r="D36" i="106"/>
  <c r="D37" i="106"/>
  <c r="D38" i="106"/>
  <c r="D39" i="106"/>
  <c r="D40" i="106"/>
  <c r="D41" i="106"/>
  <c r="D42" i="106"/>
  <c r="D43" i="106"/>
  <c r="D44" i="106"/>
  <c r="D45" i="106"/>
  <c r="D46" i="106"/>
  <c r="D47" i="106"/>
  <c r="D48" i="106"/>
  <c r="D49" i="106"/>
  <c r="D50" i="106"/>
  <c r="D51" i="106"/>
  <c r="D52" i="106"/>
  <c r="D53" i="106"/>
  <c r="D54" i="106"/>
  <c r="D55" i="106"/>
  <c r="D56" i="106"/>
  <c r="D57" i="106"/>
  <c r="D58" i="106"/>
  <c r="D59" i="106"/>
  <c r="D60" i="106"/>
  <c r="D61" i="106"/>
  <c r="D62" i="106"/>
  <c r="D63" i="106"/>
  <c r="D64" i="106"/>
  <c r="D65" i="106"/>
  <c r="D66" i="106"/>
  <c r="D67" i="106"/>
  <c r="D68" i="106"/>
  <c r="D69" i="106"/>
  <c r="D70" i="106"/>
  <c r="D71" i="106"/>
  <c r="D72" i="106"/>
  <c r="D73" i="106"/>
  <c r="D74" i="106"/>
  <c r="D75" i="106"/>
  <c r="D76" i="106"/>
  <c r="D77" i="106"/>
  <c r="D78" i="106"/>
  <c r="D79" i="106"/>
  <c r="D80" i="106"/>
  <c r="D81" i="106"/>
  <c r="D82" i="106"/>
  <c r="D83" i="106"/>
  <c r="D6" i="106"/>
  <c r="F7" i="106"/>
  <c r="F8" i="106"/>
  <c r="F9" i="106"/>
  <c r="F10" i="106"/>
  <c r="F11" i="106"/>
  <c r="F12" i="106"/>
  <c r="F13" i="106"/>
  <c r="F14" i="106"/>
  <c r="F15" i="106"/>
  <c r="F16" i="106"/>
  <c r="F17" i="106"/>
  <c r="F18" i="106"/>
  <c r="F19" i="106"/>
  <c r="F20" i="106"/>
  <c r="F21" i="106"/>
  <c r="F22" i="106"/>
  <c r="F23" i="106"/>
  <c r="F24" i="106"/>
  <c r="F25" i="106"/>
  <c r="F26" i="106"/>
  <c r="F27" i="106"/>
  <c r="F28" i="106"/>
  <c r="F29" i="106"/>
  <c r="F30" i="106"/>
  <c r="F31" i="106"/>
  <c r="F32" i="106"/>
  <c r="F33" i="106"/>
  <c r="F34" i="106"/>
  <c r="F35" i="106"/>
  <c r="F36" i="106"/>
  <c r="F37" i="106"/>
  <c r="F38" i="106"/>
  <c r="F39" i="106"/>
  <c r="F40" i="106"/>
  <c r="F41" i="106"/>
  <c r="F42" i="106"/>
  <c r="F43" i="106"/>
  <c r="F44" i="106"/>
  <c r="F45" i="106"/>
  <c r="F46" i="106"/>
  <c r="F47" i="106"/>
  <c r="F48" i="106"/>
  <c r="F49" i="106"/>
  <c r="F50" i="106"/>
  <c r="F51" i="106"/>
  <c r="F52" i="106"/>
  <c r="F53" i="106"/>
  <c r="F54" i="106"/>
  <c r="F55" i="106"/>
  <c r="F56" i="106"/>
  <c r="F57" i="106"/>
  <c r="F58" i="106"/>
  <c r="F59" i="106"/>
  <c r="F60" i="106"/>
  <c r="F61" i="106"/>
  <c r="F62" i="106"/>
  <c r="F63" i="106"/>
  <c r="F64" i="106"/>
  <c r="F65" i="106"/>
  <c r="F66" i="106"/>
  <c r="F67" i="106"/>
  <c r="F68" i="106"/>
  <c r="F69" i="106"/>
  <c r="F70" i="106"/>
  <c r="F71" i="106"/>
  <c r="F72" i="106"/>
  <c r="F73" i="106"/>
  <c r="F74" i="106"/>
  <c r="F75" i="106"/>
  <c r="F76" i="106"/>
  <c r="F77" i="106"/>
  <c r="F78" i="106"/>
  <c r="F79" i="106"/>
  <c r="F80" i="106"/>
  <c r="F81" i="106"/>
  <c r="F82" i="106"/>
  <c r="F83" i="106"/>
  <c r="F6" i="106"/>
  <c r="E7" i="106"/>
  <c r="E8" i="106"/>
  <c r="E9" i="106"/>
  <c r="E10" i="106"/>
  <c r="E11" i="106"/>
  <c r="E12" i="106"/>
  <c r="E13" i="106"/>
  <c r="E14" i="106"/>
  <c r="E15" i="106"/>
  <c r="E16" i="106"/>
  <c r="E17" i="106"/>
  <c r="E18" i="106"/>
  <c r="E19" i="106"/>
  <c r="E20" i="106"/>
  <c r="E21" i="106"/>
  <c r="E22" i="106"/>
  <c r="E23" i="106"/>
  <c r="E24" i="106"/>
  <c r="E25" i="106"/>
  <c r="E26" i="106"/>
  <c r="E27" i="106"/>
  <c r="E28" i="106"/>
  <c r="E29" i="106"/>
  <c r="E30" i="106"/>
  <c r="E31" i="106"/>
  <c r="E32" i="106"/>
  <c r="E33" i="106"/>
  <c r="E34" i="106"/>
  <c r="E35" i="106"/>
  <c r="E36" i="106"/>
  <c r="E37" i="106"/>
  <c r="E38" i="106"/>
  <c r="E39" i="106"/>
  <c r="E40" i="106"/>
  <c r="E41" i="106"/>
  <c r="E42" i="106"/>
  <c r="E43" i="106"/>
  <c r="E44" i="106"/>
  <c r="E45" i="106"/>
  <c r="E46" i="106"/>
  <c r="E47" i="106"/>
  <c r="E48" i="106"/>
  <c r="E49" i="106"/>
  <c r="E50" i="106"/>
  <c r="E51" i="106"/>
  <c r="E52" i="106"/>
  <c r="E53" i="106"/>
  <c r="E54" i="106"/>
  <c r="E55" i="106"/>
  <c r="E56" i="106"/>
  <c r="E57" i="106"/>
  <c r="E58" i="106"/>
  <c r="E59" i="106"/>
  <c r="E60" i="106"/>
  <c r="E61" i="106"/>
  <c r="E62" i="106"/>
  <c r="E63" i="106"/>
  <c r="E64" i="106"/>
  <c r="E65" i="106"/>
  <c r="E66" i="106"/>
  <c r="E67" i="106"/>
  <c r="E68" i="106"/>
  <c r="E69" i="106"/>
  <c r="E70" i="106"/>
  <c r="E71" i="106"/>
  <c r="E72" i="106"/>
  <c r="E73" i="106"/>
  <c r="E74" i="106"/>
  <c r="E75" i="106"/>
  <c r="E76" i="106"/>
  <c r="E77" i="106"/>
  <c r="E78" i="106"/>
  <c r="E79" i="106"/>
  <c r="E80" i="106"/>
  <c r="E81" i="106"/>
  <c r="E82" i="106"/>
  <c r="E83" i="106"/>
  <c r="E6" i="106"/>
  <c r="D25" i="31"/>
  <c r="E5" i="31" s="1"/>
  <c r="C6" i="88"/>
  <c r="C8" i="89" s="1"/>
  <c r="C7" i="88"/>
  <c r="C10" i="89" s="1"/>
  <c r="C8" i="88"/>
  <c r="C11" i="89" s="1"/>
  <c r="C9" i="88"/>
  <c r="C12" i="89" s="1"/>
  <c r="C10" i="88"/>
  <c r="C13" i="89" s="1"/>
  <c r="C11" i="88"/>
  <c r="C14" i="89" s="1"/>
  <c r="C12" i="88"/>
  <c r="C16" i="89" s="1"/>
  <c r="C13" i="88"/>
  <c r="C17" i="89" s="1"/>
  <c r="C14" i="88"/>
  <c r="C18" i="89" s="1"/>
  <c r="C15" i="88"/>
  <c r="C19" i="89" s="1"/>
  <c r="C16" i="88"/>
  <c r="C20" i="89" s="1"/>
  <c r="C17" i="88"/>
  <c r="C21" i="89" s="1"/>
  <c r="C18" i="88"/>
  <c r="C22" i="89" s="1"/>
  <c r="C19" i="88"/>
  <c r="C23" i="89" s="1"/>
  <c r="C20" i="88"/>
  <c r="C24" i="89" s="1"/>
  <c r="C21" i="88"/>
  <c r="C25" i="89" s="1"/>
  <c r="C22" i="88"/>
  <c r="C27" i="89" s="1"/>
  <c r="C23" i="88"/>
  <c r="C28" i="89" s="1"/>
  <c r="C24" i="88"/>
  <c r="C29" i="89" s="1"/>
  <c r="C25" i="88"/>
  <c r="C30" i="89" s="1"/>
  <c r="C26" i="88"/>
  <c r="C31" i="89" s="1"/>
  <c r="C27" i="88"/>
  <c r="C32" i="89" s="1"/>
  <c r="C28" i="88"/>
  <c r="C33" i="89" s="1"/>
  <c r="C29" i="88"/>
  <c r="C34" i="89" s="1"/>
  <c r="C30" i="88"/>
  <c r="C35" i="89" s="1"/>
  <c r="C31" i="88"/>
  <c r="C36" i="89" s="1"/>
  <c r="C32" i="88"/>
  <c r="C37" i="89" s="1"/>
  <c r="C33" i="88"/>
  <c r="C38" i="89" s="1"/>
  <c r="C34" i="88"/>
  <c r="C39" i="89" s="1"/>
  <c r="C35" i="88"/>
  <c r="C40" i="89" s="1"/>
  <c r="C36" i="88"/>
  <c r="C41" i="89" s="1"/>
  <c r="C37" i="88"/>
  <c r="C42" i="89" s="1"/>
  <c r="C38" i="88"/>
  <c r="C43" i="89" s="1"/>
  <c r="C39" i="88"/>
  <c r="C44" i="89" s="1"/>
  <c r="C40" i="88"/>
  <c r="C45" i="89" s="1"/>
  <c r="C41" i="88"/>
  <c r="C46" i="89" s="1"/>
  <c r="C42" i="88"/>
  <c r="C47" i="89" s="1"/>
  <c r="C43" i="88"/>
  <c r="C49" i="89" s="1"/>
  <c r="C44" i="88"/>
  <c r="C50" i="89" s="1"/>
  <c r="C45" i="88"/>
  <c r="C51" i="89" s="1"/>
  <c r="C46" i="88"/>
  <c r="C52" i="89" s="1"/>
  <c r="C47" i="88"/>
  <c r="C54" i="89" s="1"/>
  <c r="C48" i="88"/>
  <c r="C55" i="89" s="1"/>
  <c r="C49" i="88"/>
  <c r="C57" i="89" s="1"/>
  <c r="C50" i="88"/>
  <c r="C58" i="89" s="1"/>
  <c r="C51" i="88"/>
  <c r="C59" i="89" s="1"/>
  <c r="C52" i="88"/>
  <c r="C60" i="89" s="1"/>
  <c r="C53" i="88"/>
  <c r="C61" i="89" s="1"/>
  <c r="C54" i="88"/>
  <c r="C62" i="89" s="1"/>
  <c r="C55" i="88"/>
  <c r="C63" i="89" s="1"/>
  <c r="C56" i="88"/>
  <c r="C64" i="89" s="1"/>
  <c r="C57" i="88"/>
  <c r="C65" i="89" s="1"/>
  <c r="C58" i="88"/>
  <c r="C66" i="89" s="1"/>
  <c r="C59" i="88"/>
  <c r="C67" i="89" s="1"/>
  <c r="C60" i="88"/>
  <c r="C68" i="89" s="1"/>
  <c r="C61" i="88"/>
  <c r="C69" i="89" s="1"/>
  <c r="C62" i="88"/>
  <c r="C70" i="89" s="1"/>
  <c r="C63" i="88"/>
  <c r="C72" i="89" s="1"/>
  <c r="C64" i="88"/>
  <c r="C73" i="89" s="1"/>
  <c r="C65" i="88"/>
  <c r="C74" i="89" s="1"/>
  <c r="C66" i="88"/>
  <c r="C75" i="89" s="1"/>
  <c r="C67" i="88"/>
  <c r="C77" i="89" s="1"/>
  <c r="C68" i="88"/>
  <c r="C78" i="89" s="1"/>
  <c r="C69" i="88"/>
  <c r="C79" i="89" s="1"/>
  <c r="C70" i="88"/>
  <c r="C81" i="89" s="1"/>
  <c r="C71" i="88"/>
  <c r="C83" i="89" s="1"/>
  <c r="C72" i="88"/>
  <c r="C86" i="89" s="1"/>
  <c r="C73" i="88"/>
  <c r="C87" i="89" s="1"/>
  <c r="C74" i="88"/>
  <c r="C89" i="89" s="1"/>
  <c r="C75" i="88"/>
  <c r="C90" i="89" s="1"/>
  <c r="C76" i="88"/>
  <c r="C91" i="89" s="1"/>
  <c r="C77" i="88"/>
  <c r="C92" i="89" s="1"/>
  <c r="C78" i="88"/>
  <c r="C93" i="89" s="1"/>
  <c r="C79" i="88"/>
  <c r="C94" i="89" s="1"/>
  <c r="C80" i="88"/>
  <c r="C95" i="89" s="1"/>
  <c r="C81" i="88"/>
  <c r="C96" i="89" s="1"/>
  <c r="C82" i="88"/>
  <c r="C99" i="89" s="1"/>
  <c r="C83" i="88"/>
  <c r="C101" i="89" s="1"/>
  <c r="C84" i="88"/>
  <c r="C102" i="89" s="1"/>
  <c r="C85" i="88"/>
  <c r="C103" i="89" s="1"/>
  <c r="C86" i="88"/>
  <c r="C104" i="89" s="1"/>
  <c r="C87" i="88"/>
  <c r="C106" i="89" s="1"/>
  <c r="C88" i="88"/>
  <c r="C108" i="89" s="1"/>
  <c r="C89" i="88"/>
  <c r="C109" i="89" s="1"/>
  <c r="C90" i="88"/>
  <c r="C110" i="89" s="1"/>
  <c r="C91" i="88"/>
  <c r="C111" i="89" s="1"/>
  <c r="C92" i="88"/>
  <c r="C112" i="89" s="1"/>
  <c r="C93" i="88"/>
  <c r="C113" i="89" s="1"/>
  <c r="C94" i="88"/>
  <c r="C114" i="89" s="1"/>
  <c r="C95" i="88"/>
  <c r="C115" i="89" s="1"/>
  <c r="C96" i="88"/>
  <c r="C116" i="89" s="1"/>
  <c r="C97" i="88"/>
  <c r="C117" i="89" s="1"/>
  <c r="C98" i="88"/>
  <c r="C118" i="89" s="1"/>
  <c r="C99" i="88"/>
  <c r="C119" i="89" s="1"/>
  <c r="C100" i="88"/>
  <c r="C120" i="89" s="1"/>
  <c r="C101" i="88"/>
  <c r="C121" i="89" s="1"/>
  <c r="C102" i="88"/>
  <c r="C123" i="89" s="1"/>
  <c r="C103" i="88"/>
  <c r="C124" i="89" s="1"/>
  <c r="C104" i="88"/>
  <c r="C125" i="89" s="1"/>
  <c r="C105" i="88"/>
  <c r="C126" i="89" s="1"/>
  <c r="C106" i="88"/>
  <c r="C127" i="89" s="1"/>
  <c r="C107" i="88"/>
  <c r="C129" i="89" s="1"/>
  <c r="C108" i="88"/>
  <c r="C130" i="89" s="1"/>
  <c r="C109" i="88"/>
  <c r="C131" i="89" s="1"/>
  <c r="C110" i="88"/>
  <c r="C132" i="89" s="1"/>
  <c r="C111" i="88"/>
  <c r="C133" i="89" s="1"/>
  <c r="C112" i="88"/>
  <c r="C134" i="89" s="1"/>
  <c r="C113" i="88"/>
  <c r="C135" i="89" s="1"/>
  <c r="C114" i="88"/>
  <c r="C136" i="89" s="1"/>
  <c r="C115" i="88"/>
  <c r="C137" i="89" s="1"/>
  <c r="C116" i="88"/>
  <c r="C138" i="89" s="1"/>
  <c r="C117" i="88"/>
  <c r="C139" i="89" s="1"/>
  <c r="C118" i="88"/>
  <c r="C119" i="88"/>
  <c r="C140" i="89" s="1"/>
  <c r="C120" i="88"/>
  <c r="C141" i="89" s="1"/>
  <c r="C121" i="88"/>
  <c r="C142" i="89" s="1"/>
  <c r="C122" i="88"/>
  <c r="C143" i="89" s="1"/>
  <c r="C123" i="88"/>
  <c r="C144" i="89" s="1"/>
  <c r="C124" i="88"/>
  <c r="C145" i="89" s="1"/>
  <c r="C125" i="88"/>
  <c r="C146" i="89" s="1"/>
  <c r="C126" i="88"/>
  <c r="C147" i="89" s="1"/>
  <c r="C127" i="88"/>
  <c r="C148" i="89" s="1"/>
  <c r="C128" i="88"/>
  <c r="C149" i="89" s="1"/>
  <c r="C129" i="88"/>
  <c r="C150" i="89" s="1"/>
  <c r="C130" i="88"/>
  <c r="C152" i="89" s="1"/>
  <c r="C131" i="88"/>
  <c r="C153" i="89" s="1"/>
  <c r="C132" i="88"/>
  <c r="C154" i="89" s="1"/>
  <c r="C5" i="88"/>
  <c r="G5" i="88"/>
  <c r="F6" i="105"/>
  <c r="F7" i="105"/>
  <c r="F8" i="105"/>
  <c r="F9" i="105"/>
  <c r="F10" i="105"/>
  <c r="F11" i="105"/>
  <c r="F12" i="105"/>
  <c r="F13" i="105"/>
  <c r="F14" i="105"/>
  <c r="F15" i="105"/>
  <c r="F16" i="105"/>
  <c r="F17" i="105"/>
  <c r="F18" i="105"/>
  <c r="F19" i="105"/>
  <c r="F20" i="105"/>
  <c r="F21" i="105"/>
  <c r="F22" i="105"/>
  <c r="F23" i="105"/>
  <c r="F24" i="105"/>
  <c r="F25" i="105"/>
  <c r="F26" i="105"/>
  <c r="F27" i="105"/>
  <c r="F28" i="105"/>
  <c r="F29" i="105"/>
  <c r="F30" i="105"/>
  <c r="F31" i="105"/>
  <c r="F32" i="105"/>
  <c r="F33" i="105"/>
  <c r="F34" i="105"/>
  <c r="F35" i="105"/>
  <c r="F36" i="105"/>
  <c r="F37" i="105"/>
  <c r="F38" i="105"/>
  <c r="F39" i="105"/>
  <c r="F40" i="105"/>
  <c r="F41" i="105"/>
  <c r="F42" i="105"/>
  <c r="F43" i="105"/>
  <c r="F44" i="105"/>
  <c r="F45" i="105"/>
  <c r="F46" i="105"/>
  <c r="F47" i="105"/>
  <c r="F48" i="105"/>
  <c r="F49" i="105"/>
  <c r="F50" i="105"/>
  <c r="F51" i="105"/>
  <c r="F52" i="105"/>
  <c r="F53" i="105"/>
  <c r="F54" i="105"/>
  <c r="F55" i="105"/>
  <c r="F56" i="105"/>
  <c r="F57" i="105"/>
  <c r="F58" i="105"/>
  <c r="F59" i="105"/>
  <c r="F60" i="105"/>
  <c r="F61" i="105"/>
  <c r="F62" i="105"/>
  <c r="F63" i="105"/>
  <c r="F64" i="105"/>
  <c r="F65" i="105"/>
  <c r="F66" i="105"/>
  <c r="F67" i="105"/>
  <c r="F68" i="105"/>
  <c r="F69" i="105"/>
  <c r="F70" i="105"/>
  <c r="F71" i="105"/>
  <c r="F72" i="105"/>
  <c r="F73" i="105"/>
  <c r="F74" i="105"/>
  <c r="F75" i="105"/>
  <c r="F76" i="105"/>
  <c r="F77" i="105"/>
  <c r="F78" i="105"/>
  <c r="F79" i="105"/>
  <c r="F80" i="105"/>
  <c r="F81" i="105"/>
  <c r="F82" i="105"/>
  <c r="F83" i="105"/>
  <c r="F84" i="105"/>
  <c r="F85" i="105"/>
  <c r="F86" i="105"/>
  <c r="F87" i="105"/>
  <c r="F88" i="105"/>
  <c r="F89" i="105"/>
  <c r="F90" i="105"/>
  <c r="F91" i="105"/>
  <c r="F5" i="105"/>
  <c r="E11" i="31"/>
  <c r="E13" i="31"/>
  <c r="E15" i="31"/>
  <c r="E4" i="31"/>
  <c r="E14" i="31"/>
  <c r="C6" i="92"/>
  <c r="C8" i="92"/>
  <c r="C15" i="92"/>
  <c r="C16" i="92"/>
  <c r="C21" i="92"/>
  <c r="C28" i="92"/>
  <c r="I28" i="92" s="1"/>
  <c r="C32" i="92"/>
  <c r="C40" i="92"/>
  <c r="C42" i="92"/>
  <c r="C50" i="92"/>
  <c r="C52" i="92"/>
  <c r="C59" i="92"/>
  <c r="C60" i="92"/>
  <c r="C64" i="92"/>
  <c r="C65" i="92"/>
  <c r="C66" i="92"/>
  <c r="C71" i="92"/>
  <c r="C76" i="92"/>
  <c r="C81" i="92"/>
  <c r="C88" i="92"/>
  <c r="C89" i="92"/>
  <c r="C90" i="92"/>
  <c r="C92" i="92"/>
  <c r="C103" i="92"/>
  <c r="C107" i="92"/>
  <c r="C108" i="92"/>
  <c r="C110" i="92"/>
  <c r="C112" i="92"/>
  <c r="C115" i="92"/>
  <c r="C123" i="92"/>
  <c r="C124" i="92"/>
  <c r="C136" i="92"/>
  <c r="C142" i="92"/>
  <c r="C145" i="92"/>
  <c r="C148" i="92"/>
  <c r="C153" i="92"/>
  <c r="C154" i="92"/>
  <c r="C155" i="92"/>
  <c r="C160" i="92"/>
  <c r="I160" i="92" s="1"/>
  <c r="O160" i="92" s="1"/>
  <c r="U160" i="92" s="1"/>
  <c r="C165" i="92"/>
  <c r="C169" i="92"/>
  <c r="C170" i="92"/>
  <c r="C172" i="92"/>
  <c r="C175" i="92"/>
  <c r="C176" i="92"/>
  <c r="C184" i="92"/>
  <c r="I184" i="92" s="1"/>
  <c r="C191" i="92"/>
  <c r="C196" i="92"/>
  <c r="I196" i="92" s="1"/>
  <c r="B6" i="92"/>
  <c r="B8" i="92"/>
  <c r="H8" i="92" s="1"/>
  <c r="B15" i="92"/>
  <c r="B20" i="92"/>
  <c r="B21" i="92"/>
  <c r="B28" i="92"/>
  <c r="B32" i="92"/>
  <c r="B42" i="92"/>
  <c r="B44" i="92"/>
  <c r="B50" i="92"/>
  <c r="B52" i="92"/>
  <c r="B56" i="92"/>
  <c r="B59" i="92"/>
  <c r="B60" i="92"/>
  <c r="B64" i="92"/>
  <c r="B65" i="92"/>
  <c r="B66" i="92"/>
  <c r="B68" i="92"/>
  <c r="H68" i="92" s="1"/>
  <c r="T68" i="92" s="1"/>
  <c r="B71" i="92"/>
  <c r="B76" i="92"/>
  <c r="B80" i="92"/>
  <c r="B81" i="92"/>
  <c r="B88" i="92"/>
  <c r="B89" i="92"/>
  <c r="B90" i="92"/>
  <c r="B92" i="92"/>
  <c r="B99" i="92"/>
  <c r="B103" i="92"/>
  <c r="B104" i="92"/>
  <c r="H104" i="92" s="1"/>
  <c r="N104" i="92" s="1"/>
  <c r="B107" i="92"/>
  <c r="B108" i="92"/>
  <c r="B110" i="92"/>
  <c r="B112" i="92"/>
  <c r="B113" i="92"/>
  <c r="B115" i="92"/>
  <c r="B116" i="92"/>
  <c r="B123" i="92"/>
  <c r="B125" i="92"/>
  <c r="B128" i="92"/>
  <c r="B136" i="92"/>
  <c r="B137" i="92"/>
  <c r="B140" i="92"/>
  <c r="B142" i="92"/>
  <c r="B145" i="92"/>
  <c r="B148" i="92"/>
  <c r="B149" i="92"/>
  <c r="H149" i="92" s="1"/>
  <c r="B152" i="92"/>
  <c r="B153" i="92"/>
  <c r="B154" i="92"/>
  <c r="B155" i="92"/>
  <c r="B160" i="92"/>
  <c r="H160" i="92" s="1"/>
  <c r="B161" i="92"/>
  <c r="H161" i="92" s="1"/>
  <c r="T161" i="92" s="1"/>
  <c r="B164" i="92"/>
  <c r="B165" i="92"/>
  <c r="B169" i="92"/>
  <c r="B170" i="92"/>
  <c r="B172" i="92"/>
  <c r="B173" i="92"/>
  <c r="H173" i="92" s="1"/>
  <c r="B175" i="92"/>
  <c r="B176" i="92"/>
  <c r="B181" i="92"/>
  <c r="B184" i="92"/>
  <c r="H184" i="92" s="1"/>
  <c r="B185" i="92"/>
  <c r="B188" i="92"/>
  <c r="B191" i="92"/>
  <c r="B196" i="92"/>
  <c r="H196" i="92" s="1"/>
  <c r="B197" i="92"/>
  <c r="B200" i="92"/>
  <c r="D6" i="104"/>
  <c r="D7" i="104"/>
  <c r="D8" i="104"/>
  <c r="D9" i="104"/>
  <c r="D10" i="104"/>
  <c r="D11" i="104"/>
  <c r="D12" i="104"/>
  <c r="D13" i="104"/>
  <c r="F13" i="104"/>
  <c r="D14" i="104"/>
  <c r="D15" i="104"/>
  <c r="D16" i="104"/>
  <c r="D17" i="104"/>
  <c r="D18" i="104"/>
  <c r="D19" i="104"/>
  <c r="D20" i="104"/>
  <c r="D21" i="104"/>
  <c r="D22" i="104"/>
  <c r="D23" i="104"/>
  <c r="D24" i="104"/>
  <c r="D25" i="104"/>
  <c r="D26" i="104"/>
  <c r="D27" i="104"/>
  <c r="F27" i="104"/>
  <c r="D28" i="104"/>
  <c r="D29" i="104"/>
  <c r="D30" i="104"/>
  <c r="D31" i="104"/>
  <c r="D32" i="104"/>
  <c r="D33" i="104"/>
  <c r="D34" i="104"/>
  <c r="D35" i="104"/>
  <c r="D36" i="104"/>
  <c r="D37" i="104"/>
  <c r="D38" i="104"/>
  <c r="E38" i="104"/>
  <c r="D39" i="104"/>
  <c r="D40" i="104"/>
  <c r="D41" i="104"/>
  <c r="D5" i="104"/>
  <c r="E5" i="104"/>
  <c r="M5" i="104"/>
  <c r="C6" i="104"/>
  <c r="C7" i="104"/>
  <c r="C8" i="104"/>
  <c r="C9" i="104"/>
  <c r="C10" i="104"/>
  <c r="C11" i="104"/>
  <c r="C12" i="104"/>
  <c r="C13" i="104"/>
  <c r="C14" i="104"/>
  <c r="C15" i="104"/>
  <c r="F15" i="104"/>
  <c r="C16" i="104"/>
  <c r="E16" i="104"/>
  <c r="M16" i="104"/>
  <c r="C17" i="104"/>
  <c r="C18" i="104"/>
  <c r="C19" i="104"/>
  <c r="C20" i="104"/>
  <c r="C21" i="104"/>
  <c r="C22" i="104"/>
  <c r="E22" i="104"/>
  <c r="C23" i="104"/>
  <c r="C24" i="104"/>
  <c r="C25" i="104"/>
  <c r="F25" i="104"/>
  <c r="C26" i="104"/>
  <c r="C27" i="104"/>
  <c r="C28" i="104"/>
  <c r="E28" i="104"/>
  <c r="C29" i="104"/>
  <c r="C30" i="104"/>
  <c r="C31" i="104"/>
  <c r="C32" i="104"/>
  <c r="C33" i="104"/>
  <c r="C34" i="104"/>
  <c r="C35" i="104"/>
  <c r="C36" i="104"/>
  <c r="C37" i="104"/>
  <c r="C38" i="104"/>
  <c r="C39" i="104"/>
  <c r="C40" i="104"/>
  <c r="C41" i="104"/>
  <c r="C5" i="104"/>
  <c r="B6" i="104"/>
  <c r="B7" i="104"/>
  <c r="B8" i="104"/>
  <c r="L8" i="104"/>
  <c r="B9" i="104"/>
  <c r="B10" i="104"/>
  <c r="L10" i="104"/>
  <c r="B11" i="104"/>
  <c r="F11" i="104"/>
  <c r="B12" i="104"/>
  <c r="B13" i="104"/>
  <c r="B14" i="104"/>
  <c r="F14" i="104"/>
  <c r="B15" i="104"/>
  <c r="B16" i="104"/>
  <c r="B17" i="104"/>
  <c r="B18" i="104"/>
  <c r="B19" i="104"/>
  <c r="B20" i="104"/>
  <c r="L20" i="104"/>
  <c r="B21" i="104"/>
  <c r="B22" i="104"/>
  <c r="B23" i="104"/>
  <c r="L23" i="104"/>
  <c r="B24" i="104"/>
  <c r="B25" i="104"/>
  <c r="B26" i="104"/>
  <c r="F26" i="104"/>
  <c r="B27" i="104"/>
  <c r="B28" i="104"/>
  <c r="B29" i="104"/>
  <c r="B30" i="104"/>
  <c r="L30" i="104"/>
  <c r="B31" i="104"/>
  <c r="B32" i="104"/>
  <c r="B33" i="104"/>
  <c r="B34" i="104"/>
  <c r="B35" i="104"/>
  <c r="L35" i="104"/>
  <c r="B36" i="104"/>
  <c r="B37" i="104"/>
  <c r="B38" i="104"/>
  <c r="B39" i="104"/>
  <c r="B40" i="104"/>
  <c r="B41" i="104"/>
  <c r="B5" i="104"/>
  <c r="K5" i="104"/>
  <c r="K6" i="104"/>
  <c r="K7" i="104"/>
  <c r="K8" i="104"/>
  <c r="K9" i="104"/>
  <c r="K11" i="104"/>
  <c r="K12" i="104"/>
  <c r="K13" i="104"/>
  <c r="K14" i="104"/>
  <c r="K15" i="104"/>
  <c r="K16" i="104"/>
  <c r="K17" i="104"/>
  <c r="K18" i="104"/>
  <c r="K19" i="104"/>
  <c r="K20" i="104"/>
  <c r="K21" i="104"/>
  <c r="K23" i="104"/>
  <c r="K24" i="104"/>
  <c r="K25" i="104"/>
  <c r="K26" i="104"/>
  <c r="K27" i="104"/>
  <c r="K28" i="104"/>
  <c r="K29" i="104"/>
  <c r="K30" i="104"/>
  <c r="K31" i="104"/>
  <c r="K32" i="104"/>
  <c r="K33" i="104"/>
  <c r="K35" i="104"/>
  <c r="K36" i="104"/>
  <c r="K37" i="104"/>
  <c r="K38" i="104"/>
  <c r="K39" i="104"/>
  <c r="K40" i="104"/>
  <c r="K41" i="104"/>
  <c r="L26" i="104"/>
  <c r="L29" i="104"/>
  <c r="L31" i="104"/>
  <c r="L32" i="104"/>
  <c r="E24" i="104"/>
  <c r="L24" i="104"/>
  <c r="L22" i="104"/>
  <c r="L18" i="104"/>
  <c r="L17" i="104"/>
  <c r="L12" i="104"/>
  <c r="L9" i="104"/>
  <c r="L6" i="104"/>
  <c r="L5" i="104"/>
  <c r="C39" i="103"/>
  <c r="C38" i="103"/>
  <c r="C37" i="103"/>
  <c r="C36" i="103"/>
  <c r="C35" i="103"/>
  <c r="C34" i="103"/>
  <c r="C33" i="103"/>
  <c r="C31" i="103"/>
  <c r="C30" i="103"/>
  <c r="C29" i="103"/>
  <c r="C28" i="103"/>
  <c r="C27" i="103"/>
  <c r="C26" i="103"/>
  <c r="C25" i="103"/>
  <c r="C24" i="103"/>
  <c r="C23" i="103"/>
  <c r="C22" i="103"/>
  <c r="C21" i="103"/>
  <c r="C20" i="103"/>
  <c r="C19" i="103"/>
  <c r="C18" i="103"/>
  <c r="C17" i="103"/>
  <c r="C16" i="103"/>
  <c r="C15" i="103"/>
  <c r="C14" i="103"/>
  <c r="C13" i="103"/>
  <c r="C12" i="103"/>
  <c r="C11" i="103"/>
  <c r="C10" i="103"/>
  <c r="C9" i="103"/>
  <c r="C8" i="103"/>
  <c r="C7" i="103"/>
  <c r="C6" i="103"/>
  <c r="C5" i="103"/>
  <c r="C4" i="103"/>
  <c r="C3" i="103"/>
  <c r="C39" i="99"/>
  <c r="C38" i="99"/>
  <c r="C37" i="99"/>
  <c r="C36" i="99"/>
  <c r="C35" i="99"/>
  <c r="C34" i="99"/>
  <c r="C33" i="99"/>
  <c r="C31" i="99"/>
  <c r="C30" i="99"/>
  <c r="C29" i="99"/>
  <c r="C28" i="99"/>
  <c r="C27" i="99"/>
  <c r="C26" i="99"/>
  <c r="C25" i="99"/>
  <c r="C24" i="99"/>
  <c r="C23" i="99"/>
  <c r="C22" i="99"/>
  <c r="C21" i="99"/>
  <c r="C20" i="99"/>
  <c r="C18" i="99"/>
  <c r="C17" i="99"/>
  <c r="C16" i="99"/>
  <c r="C15" i="99"/>
  <c r="C14" i="99"/>
  <c r="C13" i="99"/>
  <c r="C12" i="99"/>
  <c r="C11" i="99"/>
  <c r="C10" i="99"/>
  <c r="C9" i="99"/>
  <c r="C8" i="99"/>
  <c r="C7" i="99"/>
  <c r="C6" i="99"/>
  <c r="C5" i="99"/>
  <c r="C4" i="99"/>
  <c r="C3" i="99"/>
  <c r="C38" i="98"/>
  <c r="C37" i="98"/>
  <c r="C36" i="98"/>
  <c r="C35" i="98"/>
  <c r="C34" i="98"/>
  <c r="C31" i="98"/>
  <c r="C30" i="98"/>
  <c r="C29" i="98"/>
  <c r="C28" i="98"/>
  <c r="C27" i="98"/>
  <c r="C26" i="98"/>
  <c r="C25" i="98"/>
  <c r="C24" i="98"/>
  <c r="C23" i="98"/>
  <c r="C22" i="98"/>
  <c r="C21" i="98"/>
  <c r="C20" i="98"/>
  <c r="C19" i="98"/>
  <c r="C18" i="98"/>
  <c r="C17" i="98"/>
  <c r="C16" i="98"/>
  <c r="C15" i="98"/>
  <c r="C14" i="98"/>
  <c r="C13" i="98"/>
  <c r="C12" i="98"/>
  <c r="C11" i="98"/>
  <c r="C10" i="98"/>
  <c r="C9" i="98"/>
  <c r="C8" i="98"/>
  <c r="C7" i="98"/>
  <c r="C6" i="98"/>
  <c r="C5" i="98"/>
  <c r="C4" i="98"/>
  <c r="C3" i="98"/>
  <c r="B5" i="97"/>
  <c r="B6" i="97"/>
  <c r="B7" i="97"/>
  <c r="B7" i="92" s="1"/>
  <c r="B8" i="97"/>
  <c r="B9" i="97"/>
  <c r="B9" i="92" s="1"/>
  <c r="B10" i="97"/>
  <c r="B10" i="92" s="1"/>
  <c r="B11" i="97"/>
  <c r="B11" i="92" s="1"/>
  <c r="B12" i="97"/>
  <c r="B12" i="92" s="1"/>
  <c r="B13" i="97"/>
  <c r="C13" i="92" s="1"/>
  <c r="B14" i="97"/>
  <c r="C14" i="92" s="1"/>
  <c r="B15" i="97"/>
  <c r="B16" i="97"/>
  <c r="B16" i="92" s="1"/>
  <c r="B17" i="97"/>
  <c r="B18" i="97"/>
  <c r="B18" i="92" s="1"/>
  <c r="B19" i="97"/>
  <c r="B19" i="92" s="1"/>
  <c r="B20" i="97"/>
  <c r="C20" i="92" s="1"/>
  <c r="B21" i="97"/>
  <c r="C25" i="92" s="1"/>
  <c r="B22" i="97"/>
  <c r="B23" i="97"/>
  <c r="B22" i="92" s="1"/>
  <c r="H22" i="92" s="1"/>
  <c r="B24" i="97"/>
  <c r="B23" i="92" s="1"/>
  <c r="B25" i="97"/>
  <c r="C26" i="92" s="1"/>
  <c r="B26" i="97"/>
  <c r="C27" i="92" s="1"/>
  <c r="I27" i="92" s="1"/>
  <c r="O27" i="92" s="1"/>
  <c r="U27" i="92" s="1"/>
  <c r="B27" i="97"/>
  <c r="B28" i="97"/>
  <c r="B29" i="92" s="1"/>
  <c r="B29" i="97"/>
  <c r="B30" i="97"/>
  <c r="B31" i="92" s="1"/>
  <c r="H31" i="92" s="1"/>
  <c r="T31" i="92" s="1"/>
  <c r="B31" i="97"/>
  <c r="B32" i="97"/>
  <c r="B33" i="92" s="1"/>
  <c r="B33" i="97"/>
  <c r="B34" i="92" s="1"/>
  <c r="B34" i="97"/>
  <c r="B38" i="92" s="1"/>
  <c r="B35" i="97"/>
  <c r="B35" i="92" s="1"/>
  <c r="B36" i="97"/>
  <c r="B36" i="92" s="1"/>
  <c r="B37" i="97"/>
  <c r="C37" i="92" s="1"/>
  <c r="B38" i="97"/>
  <c r="C39" i="92" s="1"/>
  <c r="B39" i="97"/>
  <c r="B40" i="92" s="1"/>
  <c r="B40" i="97"/>
  <c r="B41" i="97"/>
  <c r="B109" i="92" s="1"/>
  <c r="B42" i="97"/>
  <c r="B41" i="92" s="1"/>
  <c r="B43" i="97"/>
  <c r="B180" i="92" s="1"/>
  <c r="H180" i="92" s="1"/>
  <c r="B44" i="97"/>
  <c r="B45" i="97"/>
  <c r="B46" i="97"/>
  <c r="B43" i="92" s="1"/>
  <c r="B47" i="97"/>
  <c r="C44" i="92" s="1"/>
  <c r="B48" i="97"/>
  <c r="B45" i="92" s="1"/>
  <c r="H45" i="92" s="1"/>
  <c r="B49" i="97"/>
  <c r="B50" i="97"/>
  <c r="C49" i="92" s="1"/>
  <c r="B51" i="97"/>
  <c r="B52" i="97"/>
  <c r="C51" i="92" s="1"/>
  <c r="I51" i="92" s="1"/>
  <c r="O51" i="92" s="1"/>
  <c r="U51" i="92" s="1"/>
  <c r="B53" i="97"/>
  <c r="B54" i="97"/>
  <c r="B53" i="92" s="1"/>
  <c r="H53" i="92" s="1"/>
  <c r="T53" i="92" s="1"/>
  <c r="B55" i="97"/>
  <c r="B54" i="92" s="1"/>
  <c r="B56" i="97"/>
  <c r="B55" i="92" s="1"/>
  <c r="B57" i="97"/>
  <c r="B58" i="97"/>
  <c r="C56" i="92" s="1"/>
  <c r="B59" i="97"/>
  <c r="B57" i="92" s="1"/>
  <c r="B60" i="97"/>
  <c r="B58" i="92" s="1"/>
  <c r="B61" i="97"/>
  <c r="B62" i="97"/>
  <c r="B63" i="97"/>
  <c r="C61" i="92" s="1"/>
  <c r="B64" i="97"/>
  <c r="C62" i="92" s="1"/>
  <c r="I62" i="92" s="1"/>
  <c r="B65" i="97"/>
  <c r="B66" i="97"/>
  <c r="B156" i="92" s="1"/>
  <c r="B67" i="97"/>
  <c r="B68" i="97"/>
  <c r="B69" i="97"/>
  <c r="B70" i="97"/>
  <c r="B67" i="92" s="1"/>
  <c r="B71" i="97"/>
  <c r="C68" i="92" s="1"/>
  <c r="I68" i="92" s="1"/>
  <c r="O68" i="92" s="1"/>
  <c r="U68" i="92" s="1"/>
  <c r="B72" i="97"/>
  <c r="B69" i="92" s="1"/>
  <c r="B73" i="97"/>
  <c r="B74" i="97"/>
  <c r="B75" i="97"/>
  <c r="B72" i="92" s="1"/>
  <c r="B76" i="97"/>
  <c r="C73" i="92" s="1"/>
  <c r="B77" i="97"/>
  <c r="B78" i="97"/>
  <c r="C75" i="92" s="1"/>
  <c r="B79" i="97"/>
  <c r="B80" i="97"/>
  <c r="B77" i="92" s="1"/>
  <c r="B81" i="97"/>
  <c r="B78" i="92" s="1"/>
  <c r="B82" i="97"/>
  <c r="B79" i="92" s="1"/>
  <c r="B83" i="97"/>
  <c r="B84" i="97"/>
  <c r="B82" i="92" s="1"/>
  <c r="B85" i="97"/>
  <c r="B86" i="97"/>
  <c r="B84" i="92" s="1"/>
  <c r="B87" i="97"/>
  <c r="C85" i="92" s="1"/>
  <c r="B88" i="97"/>
  <c r="C86" i="92" s="1"/>
  <c r="B89" i="97"/>
  <c r="B90" i="97"/>
  <c r="B91" i="97"/>
  <c r="B92" i="97"/>
  <c r="B93" i="97"/>
  <c r="B91" i="92" s="1"/>
  <c r="H91" i="92" s="1"/>
  <c r="N91" i="92" s="1"/>
  <c r="B94" i="97"/>
  <c r="B95" i="97"/>
  <c r="B93" i="92" s="1"/>
  <c r="B96" i="97"/>
  <c r="B94" i="92" s="1"/>
  <c r="B97" i="97"/>
  <c r="B98" i="97"/>
  <c r="B96" i="92" s="1"/>
  <c r="B99" i="97"/>
  <c r="C97" i="92" s="1"/>
  <c r="B100" i="97"/>
  <c r="C98" i="92" s="1"/>
  <c r="B101" i="97"/>
  <c r="B102" i="97"/>
  <c r="B102" i="92" s="1"/>
  <c r="B103" i="97"/>
  <c r="B104" i="97"/>
  <c r="C104" i="92" s="1"/>
  <c r="I104" i="92" s="1"/>
  <c r="O104" i="92" s="1"/>
  <c r="U104" i="92" s="1"/>
  <c r="B105" i="97"/>
  <c r="B105" i="92" s="1"/>
  <c r="B106" i="97"/>
  <c r="B106" i="92" s="1"/>
  <c r="B107" i="97"/>
  <c r="B108" i="97"/>
  <c r="C109" i="92" s="1"/>
  <c r="I109" i="92" s="1"/>
  <c r="O109" i="92" s="1"/>
  <c r="B109" i="97"/>
  <c r="B110" i="97"/>
  <c r="C111" i="92" s="1"/>
  <c r="B111" i="97"/>
  <c r="B112" i="97"/>
  <c r="C113" i="92" s="1"/>
  <c r="B113" i="97"/>
  <c r="B114" i="97"/>
  <c r="B115" i="97"/>
  <c r="C116" i="92" s="1"/>
  <c r="B116" i="97"/>
  <c r="B117" i="92" s="1"/>
  <c r="B117" i="97"/>
  <c r="B118" i="92" s="1"/>
  <c r="B118" i="97"/>
  <c r="B119" i="92" s="1"/>
  <c r="B119" i="97"/>
  <c r="C121" i="92" s="1"/>
  <c r="B120" i="97"/>
  <c r="C122" i="92" s="1"/>
  <c r="I122" i="92" s="1"/>
  <c r="O122" i="92" s="1"/>
  <c r="U122" i="92" s="1"/>
  <c r="B121" i="97"/>
  <c r="B122" i="97"/>
  <c r="B124" i="92" s="1"/>
  <c r="B123" i="97"/>
  <c r="B26" i="92" s="1"/>
  <c r="B124" i="97"/>
  <c r="C125" i="92" s="1"/>
  <c r="B125" i="97"/>
  <c r="B126" i="97"/>
  <c r="B127" i="92" s="1"/>
  <c r="B127" i="97"/>
  <c r="C128" i="92" s="1"/>
  <c r="B128" i="97"/>
  <c r="B129" i="92" s="1"/>
  <c r="B129" i="97"/>
  <c r="B130" i="92" s="1"/>
  <c r="B130" i="97"/>
  <c r="B131" i="92" s="1"/>
  <c r="B131" i="97"/>
  <c r="B132" i="92" s="1"/>
  <c r="B132" i="97"/>
  <c r="C133" i="92" s="1"/>
  <c r="B133" i="97"/>
  <c r="B134" i="97"/>
  <c r="C135" i="92" s="1"/>
  <c r="B135" i="97"/>
  <c r="B136" i="97"/>
  <c r="C137" i="92" s="1"/>
  <c r="B137" i="97"/>
  <c r="B138" i="97"/>
  <c r="B139" i="92" s="1"/>
  <c r="B139" i="97"/>
  <c r="C140" i="92" s="1"/>
  <c r="B140" i="97"/>
  <c r="B141" i="92" s="1"/>
  <c r="B141" i="97"/>
  <c r="B142" i="97"/>
  <c r="B143" i="92" s="1"/>
  <c r="B143" i="97"/>
  <c r="B144" i="92" s="1"/>
  <c r="B144" i="97"/>
  <c r="B145" i="97"/>
  <c r="B146" i="97"/>
  <c r="C147" i="92" s="1"/>
  <c r="B147" i="97"/>
  <c r="B148" i="97"/>
  <c r="C149" i="92" s="1"/>
  <c r="B149" i="97"/>
  <c r="B178" i="92" s="1"/>
  <c r="B150" i="97"/>
  <c r="B150" i="92" s="1"/>
  <c r="B151" i="97"/>
  <c r="B47" i="92" s="1"/>
  <c r="B152" i="97"/>
  <c r="B121" i="92" s="1"/>
  <c r="B153" i="97"/>
  <c r="B151" i="92" s="1"/>
  <c r="B154" i="97"/>
  <c r="B101" i="92" s="1"/>
  <c r="H101" i="92" s="1"/>
  <c r="B155" i="97"/>
  <c r="B156" i="97"/>
  <c r="B46" i="92" s="1"/>
  <c r="B157" i="97"/>
  <c r="B182" i="92" s="1"/>
  <c r="B158" i="97"/>
  <c r="B159" i="97"/>
  <c r="C156" i="92" s="1"/>
  <c r="B160" i="97"/>
  <c r="C157" i="92" s="1"/>
  <c r="B161" i="97"/>
  <c r="B162" i="97"/>
  <c r="C159" i="92" s="1"/>
  <c r="B163" i="97"/>
  <c r="C161" i="92" s="1"/>
  <c r="I161" i="92" s="1"/>
  <c r="B164" i="97"/>
  <c r="B162" i="92" s="1"/>
  <c r="B165" i="97"/>
  <c r="B163" i="92" s="1"/>
  <c r="B166" i="97"/>
  <c r="C164" i="92" s="1"/>
  <c r="B167" i="97"/>
  <c r="B168" i="97"/>
  <c r="B166" i="92" s="1"/>
  <c r="B169" i="97"/>
  <c r="B170" i="97"/>
  <c r="B171" i="97"/>
  <c r="B172" i="97"/>
  <c r="B173" i="97"/>
  <c r="B174" i="97"/>
  <c r="B175" i="97"/>
  <c r="C173" i="92" s="1"/>
  <c r="I173" i="92" s="1"/>
  <c r="O173" i="92" s="1"/>
  <c r="U173" i="92" s="1"/>
  <c r="B176" i="97"/>
  <c r="B174" i="92" s="1"/>
  <c r="H174" i="92" s="1"/>
  <c r="B177" i="97"/>
  <c r="B178" i="97"/>
  <c r="B179" i="97"/>
  <c r="B177" i="92" s="1"/>
  <c r="B180" i="97"/>
  <c r="C181" i="92" s="1"/>
  <c r="B181" i="97"/>
  <c r="B182" i="97"/>
  <c r="B183" i="97"/>
  <c r="B184" i="97"/>
  <c r="C185" i="92" s="1"/>
  <c r="B185" i="97"/>
  <c r="B186" i="97"/>
  <c r="B187" i="92" s="1"/>
  <c r="B187" i="97"/>
  <c r="C188" i="92" s="1"/>
  <c r="B188" i="97"/>
  <c r="B189" i="92" s="1"/>
  <c r="B189" i="97"/>
  <c r="B190" i="97"/>
  <c r="B190" i="92" s="1"/>
  <c r="B191" i="97"/>
  <c r="B192" i="92" s="1"/>
  <c r="B192" i="97"/>
  <c r="C193" i="92" s="1"/>
  <c r="I193" i="92" s="1"/>
  <c r="O193" i="92" s="1"/>
  <c r="U193" i="92" s="1"/>
  <c r="B193" i="97"/>
  <c r="B194" i="97"/>
  <c r="B195" i="97"/>
  <c r="B196" i="97"/>
  <c r="C197" i="92" s="1"/>
  <c r="B197" i="97"/>
  <c r="B198" i="97"/>
  <c r="B199" i="92" s="1"/>
  <c r="B199" i="97"/>
  <c r="B203" i="92" s="1"/>
  <c r="B4" i="97"/>
  <c r="B4" i="92" s="1"/>
  <c r="C199" i="97"/>
  <c r="C198" i="97"/>
  <c r="C197" i="97"/>
  <c r="C196" i="97"/>
  <c r="C195" i="97"/>
  <c r="C194" i="97"/>
  <c r="C193" i="97"/>
  <c r="C192" i="97"/>
  <c r="C191" i="97"/>
  <c r="C190" i="97"/>
  <c r="C189" i="97"/>
  <c r="C188" i="97"/>
  <c r="C187" i="97"/>
  <c r="C186" i="97"/>
  <c r="C185" i="97"/>
  <c r="C184" i="97"/>
  <c r="C183" i="97"/>
  <c r="C182" i="97"/>
  <c r="C181" i="97"/>
  <c r="C180" i="97"/>
  <c r="C179" i="97"/>
  <c r="C178" i="97"/>
  <c r="C177" i="97"/>
  <c r="C176" i="97"/>
  <c r="C175" i="97"/>
  <c r="C174" i="97"/>
  <c r="C173" i="97"/>
  <c r="C172" i="97"/>
  <c r="C171" i="97"/>
  <c r="C170" i="97"/>
  <c r="C169" i="97"/>
  <c r="C168" i="97"/>
  <c r="C167" i="97"/>
  <c r="C166" i="97"/>
  <c r="C165" i="97"/>
  <c r="C164" i="97"/>
  <c r="C163" i="97"/>
  <c r="C162" i="97"/>
  <c r="C161" i="97"/>
  <c r="C160" i="97"/>
  <c r="C159" i="97"/>
  <c r="C158" i="97"/>
  <c r="C157" i="97"/>
  <c r="C156" i="97"/>
  <c r="C155" i="97"/>
  <c r="C154" i="97"/>
  <c r="C153" i="97"/>
  <c r="C152" i="97"/>
  <c r="C151" i="97"/>
  <c r="C150" i="97"/>
  <c r="C149" i="97"/>
  <c r="C148" i="97"/>
  <c r="C147" i="97"/>
  <c r="C146" i="97"/>
  <c r="C145" i="97"/>
  <c r="C144" i="97"/>
  <c r="C143" i="97"/>
  <c r="C142" i="97"/>
  <c r="C141" i="97"/>
  <c r="C140" i="97"/>
  <c r="C139" i="97"/>
  <c r="C138" i="97"/>
  <c r="C137" i="97"/>
  <c r="C136" i="97"/>
  <c r="C135" i="97"/>
  <c r="C134" i="97"/>
  <c r="C133" i="97"/>
  <c r="C132" i="97"/>
  <c r="C131" i="97"/>
  <c r="C130" i="97"/>
  <c r="C129" i="97"/>
  <c r="C128" i="97"/>
  <c r="C127" i="97"/>
  <c r="C126" i="97"/>
  <c r="C125" i="97"/>
  <c r="C124" i="97"/>
  <c r="C123" i="97"/>
  <c r="C122" i="97"/>
  <c r="C121" i="97"/>
  <c r="C120" i="97"/>
  <c r="C119" i="97"/>
  <c r="C118" i="97"/>
  <c r="C117" i="97"/>
  <c r="C116" i="97"/>
  <c r="C115" i="97"/>
  <c r="C114" i="97"/>
  <c r="C113" i="97"/>
  <c r="C112" i="97"/>
  <c r="C111" i="97"/>
  <c r="C110" i="97"/>
  <c r="C109" i="97"/>
  <c r="C108" i="97"/>
  <c r="C107" i="97"/>
  <c r="C106" i="97"/>
  <c r="C105" i="97"/>
  <c r="C104" i="97"/>
  <c r="C103" i="97"/>
  <c r="C102" i="97"/>
  <c r="C101" i="97"/>
  <c r="C100" i="97"/>
  <c r="C99" i="97"/>
  <c r="C98" i="97"/>
  <c r="C97" i="97"/>
  <c r="C96" i="97"/>
  <c r="C95" i="97"/>
  <c r="C94" i="97"/>
  <c r="C93" i="97"/>
  <c r="C92" i="97"/>
  <c r="C91" i="97"/>
  <c r="C90" i="97"/>
  <c r="C89" i="97"/>
  <c r="C88" i="97"/>
  <c r="C87" i="97"/>
  <c r="C86" i="97"/>
  <c r="C85" i="97"/>
  <c r="C84" i="97"/>
  <c r="C83" i="97"/>
  <c r="C82" i="97"/>
  <c r="C81" i="97"/>
  <c r="C80" i="97"/>
  <c r="C79" i="97"/>
  <c r="C78" i="97"/>
  <c r="C77" i="97"/>
  <c r="C76" i="97"/>
  <c r="C75" i="97"/>
  <c r="C74" i="97"/>
  <c r="C73" i="97"/>
  <c r="C72" i="97"/>
  <c r="C71" i="97"/>
  <c r="C70" i="97"/>
  <c r="C69" i="97"/>
  <c r="C68" i="97"/>
  <c r="C67" i="97"/>
  <c r="C66" i="97"/>
  <c r="C65" i="97"/>
  <c r="C64" i="97"/>
  <c r="C63" i="97"/>
  <c r="C62" i="97"/>
  <c r="C61" i="97"/>
  <c r="C60" i="97"/>
  <c r="C59" i="97"/>
  <c r="C58" i="97"/>
  <c r="C57" i="97"/>
  <c r="C56" i="97"/>
  <c r="C55" i="97"/>
  <c r="C54" i="97"/>
  <c r="C53" i="97"/>
  <c r="C52" i="97"/>
  <c r="C51" i="97"/>
  <c r="C50" i="97"/>
  <c r="C49" i="97"/>
  <c r="C48" i="97"/>
  <c r="C47" i="97"/>
  <c r="C46" i="97"/>
  <c r="C45" i="97"/>
  <c r="C44" i="97"/>
  <c r="C43" i="97"/>
  <c r="C42" i="97"/>
  <c r="C41" i="97"/>
  <c r="C40" i="97"/>
  <c r="C39" i="97"/>
  <c r="C38" i="97"/>
  <c r="C37" i="97"/>
  <c r="C36" i="97"/>
  <c r="C35" i="97"/>
  <c r="C34" i="97"/>
  <c r="C33" i="97"/>
  <c r="C32" i="97"/>
  <c r="C31" i="97"/>
  <c r="C30" i="97"/>
  <c r="C29" i="97"/>
  <c r="C28" i="97"/>
  <c r="C27" i="97"/>
  <c r="C26" i="97"/>
  <c r="C25" i="97"/>
  <c r="C24" i="97"/>
  <c r="C23" i="97"/>
  <c r="C22" i="97"/>
  <c r="C21" i="97"/>
  <c r="C20" i="97"/>
  <c r="C19" i="97"/>
  <c r="C18" i="97"/>
  <c r="C17" i="97"/>
  <c r="C16" i="97"/>
  <c r="C15" i="97"/>
  <c r="C14" i="97"/>
  <c r="C13" i="97"/>
  <c r="C12" i="97"/>
  <c r="C11" i="97"/>
  <c r="C10" i="97"/>
  <c r="C9" i="97"/>
  <c r="C8" i="97"/>
  <c r="C7" i="97"/>
  <c r="C6" i="97"/>
  <c r="C5" i="97"/>
  <c r="C4" i="97"/>
  <c r="F21" i="104"/>
  <c r="E31" i="104"/>
  <c r="F31" i="104"/>
  <c r="E33" i="104"/>
  <c r="M33" i="104"/>
  <c r="M38" i="104"/>
  <c r="L38" i="104"/>
  <c r="N38" i="104"/>
  <c r="P38" i="104"/>
  <c r="M24" i="104"/>
  <c r="E34" i="104"/>
  <c r="M34" i="104"/>
  <c r="L7" i="104"/>
  <c r="E14" i="104"/>
  <c r="M14" i="104"/>
  <c r="E18" i="104"/>
  <c r="E36" i="104"/>
  <c r="M36" i="104"/>
  <c r="N36" i="104"/>
  <c r="P36" i="104"/>
  <c r="L40" i="104"/>
  <c r="K34" i="104"/>
  <c r="K22" i="104"/>
  <c r="K10" i="104"/>
  <c r="E27" i="104"/>
  <c r="M27" i="104"/>
  <c r="F29" i="104"/>
  <c r="E40" i="104"/>
  <c r="M40" i="104"/>
  <c r="F17" i="104"/>
  <c r="E10" i="104"/>
  <c r="M10" i="104"/>
  <c r="N10" i="104"/>
  <c r="P10" i="104"/>
  <c r="M28" i="104"/>
  <c r="L14" i="104"/>
  <c r="F7" i="104"/>
  <c r="M22" i="104"/>
  <c r="N22" i="104"/>
  <c r="P22" i="104"/>
  <c r="E8" i="104"/>
  <c r="M8" i="104"/>
  <c r="N8" i="104"/>
  <c r="P8" i="104"/>
  <c r="L19" i="104"/>
  <c r="L11" i="104"/>
  <c r="E20" i="104"/>
  <c r="M20" i="104"/>
  <c r="N20" i="104"/>
  <c r="P20" i="104"/>
  <c r="F12" i="104"/>
  <c r="E26" i="104"/>
  <c r="M26" i="104"/>
  <c r="N26" i="104"/>
  <c r="P26" i="104"/>
  <c r="E30" i="104"/>
  <c r="M30" i="104"/>
  <c r="N30" i="104"/>
  <c r="P30" i="104"/>
  <c r="F38" i="104"/>
  <c r="F5" i="104"/>
  <c r="E11" i="104"/>
  <c r="M11" i="104"/>
  <c r="F18" i="104"/>
  <c r="F24" i="104"/>
  <c r="E37" i="104"/>
  <c r="M37" i="104"/>
  <c r="F8" i="104"/>
  <c r="E41" i="104"/>
  <c r="M41" i="104"/>
  <c r="E21" i="104"/>
  <c r="M21" i="104"/>
  <c r="F6" i="104"/>
  <c r="E12" i="104"/>
  <c r="M12" i="104"/>
  <c r="N12" i="104"/>
  <c r="P12" i="104"/>
  <c r="E15" i="104"/>
  <c r="M15" i="104"/>
  <c r="E25" i="104"/>
  <c r="M25" i="104"/>
  <c r="E35" i="104"/>
  <c r="M35" i="104"/>
  <c r="F20" i="104"/>
  <c r="E6" i="104"/>
  <c r="M6" i="104"/>
  <c r="N6" i="104"/>
  <c r="P6" i="104"/>
  <c r="E9" i="104"/>
  <c r="M9" i="104"/>
  <c r="E19" i="104"/>
  <c r="M19" i="104"/>
  <c r="F10" i="104"/>
  <c r="E13" i="104"/>
  <c r="M13" i="104"/>
  <c r="F19" i="104"/>
  <c r="E29" i="104"/>
  <c r="M29" i="104"/>
  <c r="N29" i="104"/>
  <c r="P29" i="104"/>
  <c r="F32" i="104"/>
  <c r="F39" i="104"/>
  <c r="F33" i="104"/>
  <c r="E7" i="104"/>
  <c r="M7" i="104"/>
  <c r="F23" i="104"/>
  <c r="F30" i="104"/>
  <c r="F37" i="104"/>
  <c r="L28" i="104"/>
  <c r="L16" i="104"/>
  <c r="N16" i="104"/>
  <c r="P16" i="104"/>
  <c r="L39" i="104"/>
  <c r="L41" i="104"/>
  <c r="N41" i="104"/>
  <c r="L25" i="104"/>
  <c r="L34" i="104"/>
  <c r="L13" i="104"/>
  <c r="L36" i="104"/>
  <c r="N25" i="104"/>
  <c r="P25" i="104"/>
  <c r="N35" i="104"/>
  <c r="P35" i="104"/>
  <c r="N9" i="104"/>
  <c r="P9" i="104"/>
  <c r="M31" i="104"/>
  <c r="N31" i="104"/>
  <c r="P31" i="104"/>
  <c r="L37" i="104"/>
  <c r="F40" i="104"/>
  <c r="N5" i="104"/>
  <c r="P5" i="104"/>
  <c r="F16" i="104"/>
  <c r="F22" i="104"/>
  <c r="N24" i="104"/>
  <c r="P24" i="104"/>
  <c r="F28" i="104"/>
  <c r="F34" i="104"/>
  <c r="E17" i="104"/>
  <c r="M17" i="104"/>
  <c r="N17" i="104"/>
  <c r="P17" i="104"/>
  <c r="E23" i="104"/>
  <c r="M23" i="104"/>
  <c r="N23" i="104"/>
  <c r="P23" i="104"/>
  <c r="F35" i="104"/>
  <c r="F41" i="104"/>
  <c r="F9" i="104"/>
  <c r="F36" i="104"/>
  <c r="L15" i="104"/>
  <c r="L21" i="104"/>
  <c r="L27" i="104"/>
  <c r="L33" i="104"/>
  <c r="E32" i="104"/>
  <c r="M18" i="104"/>
  <c r="N18" i="104"/>
  <c r="P18" i="104"/>
  <c r="E39" i="104"/>
  <c r="M39" i="104"/>
  <c r="N40" i="104"/>
  <c r="P40" i="104"/>
  <c r="N7" i="104"/>
  <c r="P7" i="104"/>
  <c r="N28" i="104"/>
  <c r="P28" i="104"/>
  <c r="N11" i="104"/>
  <c r="P11" i="104"/>
  <c r="N14" i="104"/>
  <c r="P14" i="104"/>
  <c r="N34" i="104"/>
  <c r="N19" i="104"/>
  <c r="P19" i="104"/>
  <c r="N39" i="104"/>
  <c r="P39" i="104"/>
  <c r="N13" i="104"/>
  <c r="P13" i="104"/>
  <c r="P41" i="104"/>
  <c r="N15" i="104"/>
  <c r="P15" i="104"/>
  <c r="M32" i="104"/>
  <c r="N32" i="104"/>
  <c r="P32" i="104"/>
  <c r="N33" i="104"/>
  <c r="P33" i="104"/>
  <c r="N37" i="104"/>
  <c r="P37" i="104"/>
  <c r="N27" i="104"/>
  <c r="P27" i="104"/>
  <c r="N21" i="104"/>
  <c r="P21" i="104"/>
  <c r="O196" i="92"/>
  <c r="U196" i="92" s="1"/>
  <c r="I191" i="92"/>
  <c r="O191" i="92"/>
  <c r="U191" i="92" s="1"/>
  <c r="H191" i="92"/>
  <c r="O184" i="92"/>
  <c r="U184" i="92" s="1"/>
  <c r="I169" i="92"/>
  <c r="O169" i="92"/>
  <c r="U169" i="92" s="1"/>
  <c r="H169" i="92"/>
  <c r="O161" i="92"/>
  <c r="U161" i="92" s="1"/>
  <c r="I149" i="92"/>
  <c r="O149" i="92" s="1"/>
  <c r="U149" i="92" s="1"/>
  <c r="M147" i="92"/>
  <c r="S147" i="92"/>
  <c r="Y147" i="92"/>
  <c r="L147" i="92"/>
  <c r="R147" i="92"/>
  <c r="X147" i="92"/>
  <c r="K147" i="92"/>
  <c r="Q147" i="92"/>
  <c r="W147" i="92"/>
  <c r="J147" i="92"/>
  <c r="P147" i="92"/>
  <c r="V147" i="92"/>
  <c r="H143" i="92"/>
  <c r="I142" i="92"/>
  <c r="O142" i="92" s="1"/>
  <c r="U142" i="92" s="1"/>
  <c r="H142" i="92"/>
  <c r="T142" i="92"/>
  <c r="I115" i="92"/>
  <c r="O115" i="92" s="1"/>
  <c r="U115" i="92" s="1"/>
  <c r="H115" i="92"/>
  <c r="T115" i="92"/>
  <c r="I110" i="92"/>
  <c r="O110" i="92"/>
  <c r="U110" i="92"/>
  <c r="H110" i="92"/>
  <c r="N110" i="92"/>
  <c r="U109" i="92"/>
  <c r="H109" i="92"/>
  <c r="I108" i="92"/>
  <c r="O108" i="92" s="1"/>
  <c r="U108" i="92" s="1"/>
  <c r="H108" i="92"/>
  <c r="M101" i="92"/>
  <c r="S101" i="92"/>
  <c r="Y101" i="92"/>
  <c r="L101" i="92"/>
  <c r="R101" i="92"/>
  <c r="X101" i="92"/>
  <c r="K101" i="92"/>
  <c r="Q101" i="92"/>
  <c r="W101" i="92"/>
  <c r="J101" i="92"/>
  <c r="P101" i="92"/>
  <c r="V101" i="92"/>
  <c r="M95" i="92"/>
  <c r="S95" i="92"/>
  <c r="Y95" i="92"/>
  <c r="L95" i="92"/>
  <c r="R95" i="92"/>
  <c r="X95" i="92"/>
  <c r="H94" i="92"/>
  <c r="I92" i="92"/>
  <c r="O92" i="92" s="1"/>
  <c r="U92" i="92" s="1"/>
  <c r="H92" i="92"/>
  <c r="M89" i="92"/>
  <c r="S89" i="92"/>
  <c r="Y89" i="92"/>
  <c r="M77" i="92"/>
  <c r="S77" i="92"/>
  <c r="Y77" i="92"/>
  <c r="H69" i="92"/>
  <c r="T69" i="92" s="1"/>
  <c r="O62" i="92"/>
  <c r="U62" i="92" s="1"/>
  <c r="I61" i="92"/>
  <c r="O61" i="92" s="1"/>
  <c r="U61" i="92" s="1"/>
  <c r="M55" i="92"/>
  <c r="S55" i="92"/>
  <c r="Y55" i="92"/>
  <c r="L55" i="92"/>
  <c r="R55" i="92"/>
  <c r="X55" i="92"/>
  <c r="T45" i="92"/>
  <c r="M44" i="92"/>
  <c r="S44" i="92"/>
  <c r="Y44" i="92"/>
  <c r="L44" i="92"/>
  <c r="R44" i="92"/>
  <c r="X44" i="92"/>
  <c r="H32" i="92"/>
  <c r="M26" i="92"/>
  <c r="S26" i="92"/>
  <c r="Y26" i="92"/>
  <c r="I15" i="92"/>
  <c r="O15" i="92" s="1"/>
  <c r="U15" i="92" s="1"/>
  <c r="H15" i="92"/>
  <c r="T15" i="92" s="1"/>
  <c r="I8" i="92"/>
  <c r="O8" i="92"/>
  <c r="U8" i="92" s="1"/>
  <c r="M7" i="92"/>
  <c r="S7" i="92"/>
  <c r="Y7" i="92"/>
  <c r="I6" i="92"/>
  <c r="O6" i="92" s="1"/>
  <c r="U6" i="92" s="1"/>
  <c r="H6" i="92"/>
  <c r="F6" i="88"/>
  <c r="F7" i="88"/>
  <c r="F8" i="88"/>
  <c r="F9" i="88"/>
  <c r="F10" i="88"/>
  <c r="F11" i="88"/>
  <c r="F12" i="88"/>
  <c r="F13" i="88"/>
  <c r="F14" i="88"/>
  <c r="F15" i="88"/>
  <c r="F16" i="88"/>
  <c r="F17" i="88"/>
  <c r="F18" i="88"/>
  <c r="F19" i="88"/>
  <c r="F20" i="88"/>
  <c r="F21" i="88"/>
  <c r="F22" i="88"/>
  <c r="F23" i="88"/>
  <c r="F24" i="88"/>
  <c r="F25" i="88"/>
  <c r="F26" i="88"/>
  <c r="F27" i="88"/>
  <c r="F28" i="88"/>
  <c r="F29" i="88"/>
  <c r="F30" i="88"/>
  <c r="F31" i="88"/>
  <c r="F32" i="88"/>
  <c r="F33" i="88"/>
  <c r="F34" i="88"/>
  <c r="F35" i="88"/>
  <c r="F36" i="88"/>
  <c r="F37" i="88"/>
  <c r="F38" i="88"/>
  <c r="F39" i="88"/>
  <c r="F40" i="88"/>
  <c r="F41" i="88"/>
  <c r="F42" i="88"/>
  <c r="F43" i="88"/>
  <c r="F44" i="88"/>
  <c r="F45" i="88"/>
  <c r="F46" i="88"/>
  <c r="F47" i="88"/>
  <c r="F48" i="88"/>
  <c r="F49" i="88"/>
  <c r="F50" i="88"/>
  <c r="F51" i="88"/>
  <c r="F52" i="88"/>
  <c r="F53" i="88"/>
  <c r="F54" i="88"/>
  <c r="F55" i="88"/>
  <c r="F56" i="88"/>
  <c r="F57" i="88"/>
  <c r="F58" i="88"/>
  <c r="F59" i="88"/>
  <c r="F60" i="88"/>
  <c r="F61" i="88"/>
  <c r="F62" i="88"/>
  <c r="F63" i="88"/>
  <c r="F64" i="88"/>
  <c r="F65" i="88"/>
  <c r="F66" i="88"/>
  <c r="F67" i="88"/>
  <c r="F68" i="88"/>
  <c r="F69" i="88"/>
  <c r="F70" i="88"/>
  <c r="F71" i="88"/>
  <c r="F72" i="88"/>
  <c r="F73" i="88"/>
  <c r="F74" i="88"/>
  <c r="F75" i="88"/>
  <c r="F76" i="88"/>
  <c r="F77" i="88"/>
  <c r="F78" i="88"/>
  <c r="F79" i="88"/>
  <c r="F80" i="88"/>
  <c r="F81" i="88"/>
  <c r="F82" i="88"/>
  <c r="F83" i="88"/>
  <c r="F84" i="88"/>
  <c r="F85" i="88"/>
  <c r="F86" i="88"/>
  <c r="F87" i="88"/>
  <c r="F88" i="88"/>
  <c r="F89" i="88"/>
  <c r="F90" i="88"/>
  <c r="F91" i="88"/>
  <c r="F92" i="88"/>
  <c r="F93" i="88"/>
  <c r="F94" i="88"/>
  <c r="F95" i="88"/>
  <c r="F96" i="88"/>
  <c r="F97" i="88"/>
  <c r="F98" i="88"/>
  <c r="F99" i="88"/>
  <c r="F100" i="88"/>
  <c r="F101" i="88"/>
  <c r="F102" i="88"/>
  <c r="F103" i="88"/>
  <c r="F104" i="88"/>
  <c r="F105" i="88"/>
  <c r="F106" i="88"/>
  <c r="F107" i="88"/>
  <c r="F108" i="88"/>
  <c r="F109" i="88"/>
  <c r="F110" i="88"/>
  <c r="F111" i="88"/>
  <c r="F112" i="88"/>
  <c r="F113" i="88"/>
  <c r="F114" i="88"/>
  <c r="F115" i="88"/>
  <c r="F116" i="88"/>
  <c r="F117" i="88"/>
  <c r="F118" i="88"/>
  <c r="F119" i="88"/>
  <c r="F120" i="88"/>
  <c r="F121" i="88"/>
  <c r="F122" i="88"/>
  <c r="F123" i="88"/>
  <c r="F124" i="88"/>
  <c r="F125" i="88"/>
  <c r="F126" i="88"/>
  <c r="F127" i="88"/>
  <c r="F128" i="88"/>
  <c r="F129" i="88"/>
  <c r="F130" i="88"/>
  <c r="F131" i="88"/>
  <c r="F132" i="88"/>
  <c r="F5" i="88"/>
  <c r="N6" i="88"/>
  <c r="N7" i="88"/>
  <c r="N8" i="88"/>
  <c r="N9" i="88"/>
  <c r="N10" i="88"/>
  <c r="N11" i="88"/>
  <c r="N12" i="88"/>
  <c r="N13" i="88"/>
  <c r="N14" i="88"/>
  <c r="N15" i="88"/>
  <c r="N16" i="88"/>
  <c r="N17" i="88"/>
  <c r="N18" i="88"/>
  <c r="N19" i="88"/>
  <c r="N20" i="88"/>
  <c r="N21" i="88"/>
  <c r="N22" i="88"/>
  <c r="N23" i="88"/>
  <c r="N24" i="88"/>
  <c r="N25" i="88"/>
  <c r="N26" i="88"/>
  <c r="N27" i="88"/>
  <c r="N28" i="88"/>
  <c r="N29" i="88"/>
  <c r="N30" i="88"/>
  <c r="N31" i="88"/>
  <c r="N32" i="88"/>
  <c r="N33" i="88"/>
  <c r="N34" i="88"/>
  <c r="N35" i="88"/>
  <c r="N36" i="88"/>
  <c r="N37" i="88"/>
  <c r="N38" i="88"/>
  <c r="N39" i="88"/>
  <c r="N40" i="88"/>
  <c r="N41" i="88"/>
  <c r="N42" i="88"/>
  <c r="N43" i="88"/>
  <c r="N44" i="88"/>
  <c r="N45" i="88"/>
  <c r="N46" i="88"/>
  <c r="N47" i="88"/>
  <c r="N48" i="88"/>
  <c r="N49" i="88"/>
  <c r="N50" i="88"/>
  <c r="N51" i="88"/>
  <c r="N52" i="88"/>
  <c r="N53" i="88"/>
  <c r="N54" i="88"/>
  <c r="N55" i="88"/>
  <c r="N56" i="88"/>
  <c r="N57" i="88"/>
  <c r="N58" i="88"/>
  <c r="N59" i="88"/>
  <c r="N60" i="88"/>
  <c r="N61" i="88"/>
  <c r="N62" i="88"/>
  <c r="N63" i="88"/>
  <c r="N64" i="88"/>
  <c r="N65" i="88"/>
  <c r="N66" i="88"/>
  <c r="N67" i="88"/>
  <c r="N68" i="88"/>
  <c r="N69" i="88"/>
  <c r="N70" i="88"/>
  <c r="N71" i="88"/>
  <c r="N72" i="88"/>
  <c r="N73" i="88"/>
  <c r="N74" i="88"/>
  <c r="N75" i="88"/>
  <c r="N76" i="88"/>
  <c r="N77" i="88"/>
  <c r="N78" i="88"/>
  <c r="N79" i="88"/>
  <c r="N80" i="88"/>
  <c r="N81" i="88"/>
  <c r="N82" i="88"/>
  <c r="N83" i="88"/>
  <c r="N84" i="88"/>
  <c r="N85" i="88"/>
  <c r="N86" i="88"/>
  <c r="N87" i="88"/>
  <c r="N88" i="88"/>
  <c r="N89" i="88"/>
  <c r="N90" i="88"/>
  <c r="N91" i="88"/>
  <c r="N92" i="88"/>
  <c r="N93" i="88"/>
  <c r="N94" i="88"/>
  <c r="N95" i="88"/>
  <c r="N96" i="88"/>
  <c r="N97" i="88"/>
  <c r="N98" i="88"/>
  <c r="N99" i="88"/>
  <c r="N100" i="88"/>
  <c r="N101" i="88"/>
  <c r="N102" i="88"/>
  <c r="N103" i="88"/>
  <c r="N104" i="88"/>
  <c r="N105" i="88"/>
  <c r="N106" i="88"/>
  <c r="N107" i="88"/>
  <c r="N108" i="88"/>
  <c r="N109" i="88"/>
  <c r="N110" i="88"/>
  <c r="N111" i="88"/>
  <c r="N112" i="88"/>
  <c r="N113" i="88"/>
  <c r="N114" i="88"/>
  <c r="N115" i="88"/>
  <c r="N116" i="88"/>
  <c r="N117" i="88"/>
  <c r="N118" i="88"/>
  <c r="N119" i="88"/>
  <c r="N120" i="88"/>
  <c r="N121" i="88"/>
  <c r="N122" i="88"/>
  <c r="N123" i="88"/>
  <c r="N124" i="88"/>
  <c r="N125" i="88"/>
  <c r="N126" i="88"/>
  <c r="N127" i="88"/>
  <c r="N128" i="88"/>
  <c r="N129" i="88"/>
  <c r="N130" i="88"/>
  <c r="N131" i="88"/>
  <c r="N132" i="88"/>
  <c r="N5" i="88"/>
  <c r="M6" i="88"/>
  <c r="M7" i="88"/>
  <c r="M8" i="88"/>
  <c r="M9" i="88"/>
  <c r="M10" i="88"/>
  <c r="M11" i="88"/>
  <c r="M12" i="88"/>
  <c r="M13" i="88"/>
  <c r="M14" i="88"/>
  <c r="M15" i="88"/>
  <c r="M16" i="88"/>
  <c r="M17" i="88"/>
  <c r="M18" i="88"/>
  <c r="M19" i="88"/>
  <c r="M20" i="88"/>
  <c r="M21" i="88"/>
  <c r="M22" i="88"/>
  <c r="M23" i="88"/>
  <c r="M24" i="88"/>
  <c r="M25" i="88"/>
  <c r="M26" i="88"/>
  <c r="M27" i="88"/>
  <c r="M28" i="88"/>
  <c r="M29" i="88"/>
  <c r="M30" i="88"/>
  <c r="M31" i="88"/>
  <c r="M32" i="88"/>
  <c r="M33" i="88"/>
  <c r="M34" i="88"/>
  <c r="M35" i="88"/>
  <c r="M36" i="88"/>
  <c r="M37" i="88"/>
  <c r="M38" i="88"/>
  <c r="M39" i="88"/>
  <c r="M40" i="88"/>
  <c r="M41" i="88"/>
  <c r="M42" i="88"/>
  <c r="M43" i="88"/>
  <c r="M44" i="88"/>
  <c r="M45" i="88"/>
  <c r="M46" i="88"/>
  <c r="M47" i="88"/>
  <c r="M48" i="88"/>
  <c r="M49" i="88"/>
  <c r="M50" i="88"/>
  <c r="M51" i="88"/>
  <c r="M52" i="88"/>
  <c r="M53" i="88"/>
  <c r="M54" i="88"/>
  <c r="M55" i="88"/>
  <c r="M56" i="88"/>
  <c r="M57" i="88"/>
  <c r="M58" i="88"/>
  <c r="M59" i="88"/>
  <c r="M60" i="88"/>
  <c r="M61" i="88"/>
  <c r="M62" i="88"/>
  <c r="M63" i="88"/>
  <c r="M64" i="88"/>
  <c r="M65" i="88"/>
  <c r="M66" i="88"/>
  <c r="M67" i="88"/>
  <c r="M68" i="88"/>
  <c r="M69" i="88"/>
  <c r="M70" i="88"/>
  <c r="M71" i="88"/>
  <c r="M72" i="88"/>
  <c r="M73" i="88"/>
  <c r="M74" i="88"/>
  <c r="M75" i="88"/>
  <c r="M76" i="88"/>
  <c r="M77" i="88"/>
  <c r="M78" i="88"/>
  <c r="M79" i="88"/>
  <c r="M80" i="88"/>
  <c r="M81" i="88"/>
  <c r="M82" i="88"/>
  <c r="M83" i="88"/>
  <c r="M84" i="88"/>
  <c r="M85" i="88"/>
  <c r="M86" i="88"/>
  <c r="M87" i="88"/>
  <c r="M88" i="88"/>
  <c r="M89" i="88"/>
  <c r="M90" i="88"/>
  <c r="M91" i="88"/>
  <c r="M92" i="88"/>
  <c r="M93" i="88"/>
  <c r="M94" i="88"/>
  <c r="M95" i="88"/>
  <c r="M96" i="88"/>
  <c r="M97" i="88"/>
  <c r="M98" i="88"/>
  <c r="M99" i="88"/>
  <c r="M100" i="88"/>
  <c r="M101" i="88"/>
  <c r="M102" i="88"/>
  <c r="M103" i="88"/>
  <c r="M104" i="88"/>
  <c r="M105" i="88"/>
  <c r="M106" i="88"/>
  <c r="M107" i="88"/>
  <c r="M108" i="88"/>
  <c r="M109" i="88"/>
  <c r="M110" i="88"/>
  <c r="M111" i="88"/>
  <c r="M112" i="88"/>
  <c r="M113" i="88"/>
  <c r="M114" i="88"/>
  <c r="M115" i="88"/>
  <c r="M116" i="88"/>
  <c r="M117" i="88"/>
  <c r="M118" i="88"/>
  <c r="M119" i="88"/>
  <c r="M120" i="88"/>
  <c r="M121" i="88"/>
  <c r="M122" i="88"/>
  <c r="M123" i="88"/>
  <c r="M124" i="88"/>
  <c r="M125" i="88"/>
  <c r="M126" i="88"/>
  <c r="M127" i="88"/>
  <c r="M128" i="88"/>
  <c r="M129" i="88"/>
  <c r="M130" i="88"/>
  <c r="M131" i="88"/>
  <c r="M132" i="88"/>
  <c r="M5" i="88"/>
  <c r="L6" i="88"/>
  <c r="L7" i="88"/>
  <c r="L8" i="88"/>
  <c r="L9" i="88"/>
  <c r="L10" i="88"/>
  <c r="L11" i="88"/>
  <c r="L12" i="88"/>
  <c r="L13" i="88"/>
  <c r="L14" i="88"/>
  <c r="L15" i="88"/>
  <c r="L16" i="88"/>
  <c r="L17" i="88"/>
  <c r="L18" i="88"/>
  <c r="L19" i="88"/>
  <c r="L20" i="88"/>
  <c r="L21" i="88"/>
  <c r="L22" i="88"/>
  <c r="L23" i="88"/>
  <c r="L24" i="88"/>
  <c r="L25" i="88"/>
  <c r="L26" i="88"/>
  <c r="L27" i="88"/>
  <c r="L28" i="88"/>
  <c r="L29" i="88"/>
  <c r="L30" i="88"/>
  <c r="L31" i="88"/>
  <c r="L32" i="88"/>
  <c r="L33" i="88"/>
  <c r="L34" i="88"/>
  <c r="L35" i="88"/>
  <c r="L36" i="88"/>
  <c r="L37" i="88"/>
  <c r="L38" i="88"/>
  <c r="L39" i="88"/>
  <c r="L40" i="88"/>
  <c r="L41" i="88"/>
  <c r="L42" i="88"/>
  <c r="L43" i="88"/>
  <c r="L44" i="88"/>
  <c r="L45" i="88"/>
  <c r="L46" i="88"/>
  <c r="L47" i="88"/>
  <c r="L48" i="88"/>
  <c r="L49" i="88"/>
  <c r="L50" i="88"/>
  <c r="L51" i="88"/>
  <c r="L52" i="88"/>
  <c r="L53" i="88"/>
  <c r="L54" i="88"/>
  <c r="L55" i="88"/>
  <c r="L56" i="88"/>
  <c r="L57" i="88"/>
  <c r="L58" i="88"/>
  <c r="L59" i="88"/>
  <c r="L60" i="88"/>
  <c r="L61" i="88"/>
  <c r="L62" i="88"/>
  <c r="L63" i="88"/>
  <c r="L64" i="88"/>
  <c r="L65" i="88"/>
  <c r="L66" i="88"/>
  <c r="L67" i="88"/>
  <c r="L68" i="88"/>
  <c r="L69" i="88"/>
  <c r="L70" i="88"/>
  <c r="L71" i="88"/>
  <c r="L72" i="88"/>
  <c r="L73" i="88"/>
  <c r="L74" i="88"/>
  <c r="L75" i="88"/>
  <c r="L76" i="88"/>
  <c r="L77" i="88"/>
  <c r="L78" i="88"/>
  <c r="L79" i="88"/>
  <c r="L80" i="88"/>
  <c r="L81" i="88"/>
  <c r="L82" i="88"/>
  <c r="L83" i="88"/>
  <c r="L84" i="88"/>
  <c r="L85" i="88"/>
  <c r="L86" i="88"/>
  <c r="L87" i="88"/>
  <c r="L88" i="88"/>
  <c r="L89" i="88"/>
  <c r="L90" i="88"/>
  <c r="L91" i="88"/>
  <c r="L92" i="88"/>
  <c r="L93" i="88"/>
  <c r="L94" i="88"/>
  <c r="L95" i="88"/>
  <c r="L96" i="88"/>
  <c r="L97" i="88"/>
  <c r="L98" i="88"/>
  <c r="L99" i="88"/>
  <c r="L100" i="88"/>
  <c r="L101" i="88"/>
  <c r="L102" i="88"/>
  <c r="L103" i="88"/>
  <c r="L104" i="88"/>
  <c r="L105" i="88"/>
  <c r="L106" i="88"/>
  <c r="L107" i="88"/>
  <c r="L108" i="88"/>
  <c r="L109" i="88"/>
  <c r="L110" i="88"/>
  <c r="L111" i="88"/>
  <c r="L112" i="88"/>
  <c r="L113" i="88"/>
  <c r="L114" i="88"/>
  <c r="L115" i="88"/>
  <c r="L116" i="88"/>
  <c r="L117" i="88"/>
  <c r="L118" i="88"/>
  <c r="L119" i="88"/>
  <c r="L120" i="88"/>
  <c r="L121" i="88"/>
  <c r="L122" i="88"/>
  <c r="L123" i="88"/>
  <c r="L124" i="88"/>
  <c r="L125" i="88"/>
  <c r="L126" i="88"/>
  <c r="L127" i="88"/>
  <c r="L128" i="88"/>
  <c r="L129" i="88"/>
  <c r="L130" i="88"/>
  <c r="L131" i="88"/>
  <c r="L132" i="88"/>
  <c r="L5" i="88"/>
  <c r="K6" i="88"/>
  <c r="K7" i="88"/>
  <c r="K8" i="88"/>
  <c r="K9" i="88"/>
  <c r="K10" i="88"/>
  <c r="K11" i="88"/>
  <c r="K12" i="88"/>
  <c r="K13" i="88"/>
  <c r="K14" i="88"/>
  <c r="K15" i="88"/>
  <c r="K16" i="88"/>
  <c r="K17" i="88"/>
  <c r="K18" i="88"/>
  <c r="K19" i="88"/>
  <c r="K20" i="88"/>
  <c r="K21" i="88"/>
  <c r="K22" i="88"/>
  <c r="K23" i="88"/>
  <c r="K24" i="88"/>
  <c r="K25" i="88"/>
  <c r="K26" i="88"/>
  <c r="K27" i="88"/>
  <c r="K28" i="88"/>
  <c r="K29" i="88"/>
  <c r="K30" i="88"/>
  <c r="K31" i="88"/>
  <c r="K32" i="88"/>
  <c r="K33" i="88"/>
  <c r="K34" i="88"/>
  <c r="K35" i="88"/>
  <c r="K36" i="88"/>
  <c r="K37" i="88"/>
  <c r="K38" i="88"/>
  <c r="K39" i="88"/>
  <c r="K40" i="88"/>
  <c r="K41" i="88"/>
  <c r="K42" i="88"/>
  <c r="K43" i="88"/>
  <c r="K44" i="88"/>
  <c r="K45" i="88"/>
  <c r="K46" i="88"/>
  <c r="K47" i="88"/>
  <c r="K48" i="88"/>
  <c r="K49" i="88"/>
  <c r="K50" i="88"/>
  <c r="K51" i="88"/>
  <c r="K52" i="88"/>
  <c r="K53" i="88"/>
  <c r="K54" i="88"/>
  <c r="K55" i="88"/>
  <c r="K56" i="88"/>
  <c r="K57" i="88"/>
  <c r="K58" i="88"/>
  <c r="K59" i="88"/>
  <c r="K60" i="88"/>
  <c r="K61" i="88"/>
  <c r="K62" i="88"/>
  <c r="K63" i="88"/>
  <c r="K64" i="88"/>
  <c r="K65" i="88"/>
  <c r="K66" i="88"/>
  <c r="K67" i="88"/>
  <c r="K68" i="88"/>
  <c r="K69" i="88"/>
  <c r="K70" i="88"/>
  <c r="K71" i="88"/>
  <c r="K72" i="88"/>
  <c r="K73" i="88"/>
  <c r="K74" i="88"/>
  <c r="K75" i="88"/>
  <c r="K76" i="88"/>
  <c r="K77" i="88"/>
  <c r="K78" i="88"/>
  <c r="K79" i="88"/>
  <c r="K80" i="88"/>
  <c r="K81" i="88"/>
  <c r="K82" i="88"/>
  <c r="K83" i="88"/>
  <c r="K84" i="88"/>
  <c r="K85" i="88"/>
  <c r="K86" i="88"/>
  <c r="K87" i="88"/>
  <c r="K88" i="88"/>
  <c r="K89" i="88"/>
  <c r="K90" i="88"/>
  <c r="K91" i="88"/>
  <c r="K92" i="88"/>
  <c r="K93" i="88"/>
  <c r="K94" i="88"/>
  <c r="K95" i="88"/>
  <c r="K96" i="88"/>
  <c r="K97" i="88"/>
  <c r="K98" i="88"/>
  <c r="K99" i="88"/>
  <c r="K100" i="88"/>
  <c r="K101" i="88"/>
  <c r="K102" i="88"/>
  <c r="K103" i="88"/>
  <c r="K104" i="88"/>
  <c r="K105" i="88"/>
  <c r="K106" i="88"/>
  <c r="K107" i="88"/>
  <c r="K108" i="88"/>
  <c r="K109" i="88"/>
  <c r="K110" i="88"/>
  <c r="K111" i="88"/>
  <c r="K112" i="88"/>
  <c r="K113" i="88"/>
  <c r="K114" i="88"/>
  <c r="K115" i="88"/>
  <c r="K116" i="88"/>
  <c r="K117" i="88"/>
  <c r="K118" i="88"/>
  <c r="K119" i="88"/>
  <c r="K120" i="88"/>
  <c r="K121" i="88"/>
  <c r="K122" i="88"/>
  <c r="K123" i="88"/>
  <c r="K124" i="88"/>
  <c r="K125" i="88"/>
  <c r="K126" i="88"/>
  <c r="K127" i="88"/>
  <c r="K128" i="88"/>
  <c r="K129" i="88"/>
  <c r="K130" i="88"/>
  <c r="K131" i="88"/>
  <c r="K132" i="88"/>
  <c r="K5" i="88"/>
  <c r="I6" i="88"/>
  <c r="I7" i="88"/>
  <c r="I8" i="88"/>
  <c r="I9" i="88"/>
  <c r="I10" i="88"/>
  <c r="I11" i="88"/>
  <c r="I12" i="88"/>
  <c r="I13" i="88"/>
  <c r="I14" i="88"/>
  <c r="I15" i="88"/>
  <c r="I16" i="88"/>
  <c r="I17" i="88"/>
  <c r="I18" i="88"/>
  <c r="I19" i="88"/>
  <c r="I20" i="88"/>
  <c r="I21" i="88"/>
  <c r="I22" i="88"/>
  <c r="I23" i="88"/>
  <c r="I24" i="88"/>
  <c r="I25" i="88"/>
  <c r="I26" i="88"/>
  <c r="I27" i="88"/>
  <c r="I28" i="88"/>
  <c r="I29" i="88"/>
  <c r="I30" i="88"/>
  <c r="I31" i="88"/>
  <c r="I32" i="88"/>
  <c r="I33" i="88"/>
  <c r="I34" i="88"/>
  <c r="I35" i="88"/>
  <c r="I36" i="88"/>
  <c r="I37" i="88"/>
  <c r="I38" i="88"/>
  <c r="I39" i="88"/>
  <c r="I40" i="88"/>
  <c r="I41" i="88"/>
  <c r="I42" i="88"/>
  <c r="I43" i="88"/>
  <c r="I44" i="88"/>
  <c r="I45" i="88"/>
  <c r="I46" i="88"/>
  <c r="I47" i="88"/>
  <c r="I48" i="88"/>
  <c r="I49" i="88"/>
  <c r="I50" i="88"/>
  <c r="I51" i="88"/>
  <c r="I52" i="88"/>
  <c r="I53" i="88"/>
  <c r="I54" i="88"/>
  <c r="I55" i="88"/>
  <c r="I56" i="88"/>
  <c r="I57" i="88"/>
  <c r="I58" i="88"/>
  <c r="I59" i="88"/>
  <c r="I60" i="88"/>
  <c r="I61" i="88"/>
  <c r="I62" i="88"/>
  <c r="I63" i="88"/>
  <c r="I64" i="88"/>
  <c r="I65" i="88"/>
  <c r="I66" i="88"/>
  <c r="I67" i="88"/>
  <c r="I68" i="88"/>
  <c r="I69" i="88"/>
  <c r="I70" i="88"/>
  <c r="I71" i="88"/>
  <c r="I72" i="88"/>
  <c r="I73" i="88"/>
  <c r="I74" i="88"/>
  <c r="I75" i="88"/>
  <c r="I76" i="88"/>
  <c r="I77" i="88"/>
  <c r="I78" i="88"/>
  <c r="I79" i="88"/>
  <c r="I80" i="88"/>
  <c r="I81" i="88"/>
  <c r="I82" i="88"/>
  <c r="I83" i="88"/>
  <c r="I84" i="88"/>
  <c r="I85" i="88"/>
  <c r="I86" i="88"/>
  <c r="I87" i="88"/>
  <c r="I88" i="88"/>
  <c r="I89" i="88"/>
  <c r="I90" i="88"/>
  <c r="I91" i="88"/>
  <c r="I92" i="88"/>
  <c r="I93" i="88"/>
  <c r="I94" i="88"/>
  <c r="I95" i="88"/>
  <c r="I96" i="88"/>
  <c r="I97" i="88"/>
  <c r="I98" i="88"/>
  <c r="I99" i="88"/>
  <c r="I100" i="88"/>
  <c r="I101" i="88"/>
  <c r="I102" i="88"/>
  <c r="I103" i="88"/>
  <c r="I104" i="88"/>
  <c r="I105" i="88"/>
  <c r="I106" i="88"/>
  <c r="I107" i="88"/>
  <c r="I108" i="88"/>
  <c r="I109" i="88"/>
  <c r="I110" i="88"/>
  <c r="I111" i="88"/>
  <c r="I112" i="88"/>
  <c r="I113" i="88"/>
  <c r="I114" i="88"/>
  <c r="I115" i="88"/>
  <c r="I116" i="88"/>
  <c r="I117" i="88"/>
  <c r="I118" i="88"/>
  <c r="I119" i="88"/>
  <c r="I120" i="88"/>
  <c r="I121" i="88"/>
  <c r="I122" i="88"/>
  <c r="I123" i="88"/>
  <c r="I124" i="88"/>
  <c r="I125" i="88"/>
  <c r="I126" i="88"/>
  <c r="I127" i="88"/>
  <c r="I128" i="88"/>
  <c r="I129" i="88"/>
  <c r="I130" i="88"/>
  <c r="I131" i="88"/>
  <c r="I132" i="88"/>
  <c r="I5" i="88"/>
  <c r="J6" i="88"/>
  <c r="J7" i="88"/>
  <c r="J8" i="88"/>
  <c r="J9" i="88"/>
  <c r="J10" i="88"/>
  <c r="J11" i="88"/>
  <c r="J12" i="88"/>
  <c r="J13" i="88"/>
  <c r="J14" i="88"/>
  <c r="J15" i="88"/>
  <c r="J16" i="88"/>
  <c r="J17" i="88"/>
  <c r="J18" i="88"/>
  <c r="J19" i="88"/>
  <c r="J20" i="88"/>
  <c r="J21" i="88"/>
  <c r="J22" i="88"/>
  <c r="J23" i="88"/>
  <c r="J24" i="88"/>
  <c r="J25" i="88"/>
  <c r="J26" i="88"/>
  <c r="J27" i="88"/>
  <c r="J28" i="88"/>
  <c r="J29" i="88"/>
  <c r="J30" i="88"/>
  <c r="J31" i="88"/>
  <c r="J32" i="88"/>
  <c r="J33" i="88"/>
  <c r="J34" i="88"/>
  <c r="J35" i="88"/>
  <c r="J36" i="88"/>
  <c r="J37" i="88"/>
  <c r="J38" i="88"/>
  <c r="J39" i="88"/>
  <c r="J40" i="88"/>
  <c r="J41" i="88"/>
  <c r="J42" i="88"/>
  <c r="J43" i="88"/>
  <c r="J44" i="88"/>
  <c r="J45" i="88"/>
  <c r="J46" i="88"/>
  <c r="J47" i="88"/>
  <c r="J48" i="88"/>
  <c r="J49" i="88"/>
  <c r="J50" i="88"/>
  <c r="J51" i="88"/>
  <c r="J52" i="88"/>
  <c r="J53" i="88"/>
  <c r="J54" i="88"/>
  <c r="J55" i="88"/>
  <c r="J56" i="88"/>
  <c r="J57" i="88"/>
  <c r="J58" i="88"/>
  <c r="J59" i="88"/>
  <c r="J60" i="88"/>
  <c r="J61" i="88"/>
  <c r="J62" i="88"/>
  <c r="J63" i="88"/>
  <c r="J64" i="88"/>
  <c r="J65" i="88"/>
  <c r="J66" i="88"/>
  <c r="J67" i="88"/>
  <c r="J68" i="88"/>
  <c r="J69" i="88"/>
  <c r="J70" i="88"/>
  <c r="J71" i="88"/>
  <c r="J72" i="88"/>
  <c r="J73" i="88"/>
  <c r="J74" i="88"/>
  <c r="J75" i="88"/>
  <c r="J76" i="88"/>
  <c r="J77" i="88"/>
  <c r="J78" i="88"/>
  <c r="J79" i="88"/>
  <c r="J80" i="88"/>
  <c r="J81" i="88"/>
  <c r="J82" i="88"/>
  <c r="J83" i="88"/>
  <c r="J84" i="88"/>
  <c r="J85" i="88"/>
  <c r="J86" i="88"/>
  <c r="J87" i="88"/>
  <c r="J88" i="88"/>
  <c r="J89" i="88"/>
  <c r="J90" i="88"/>
  <c r="J91" i="88"/>
  <c r="J92" i="88"/>
  <c r="J93" i="88"/>
  <c r="J94" i="88"/>
  <c r="J95" i="88"/>
  <c r="J96" i="88"/>
  <c r="J97" i="88"/>
  <c r="J98" i="88"/>
  <c r="J99" i="88"/>
  <c r="J100" i="88"/>
  <c r="J101" i="88"/>
  <c r="J102" i="88"/>
  <c r="J103" i="88"/>
  <c r="J104" i="88"/>
  <c r="J105" i="88"/>
  <c r="J106" i="88"/>
  <c r="J107" i="88"/>
  <c r="J108" i="88"/>
  <c r="J109" i="88"/>
  <c r="J110" i="88"/>
  <c r="J111" i="88"/>
  <c r="J112" i="88"/>
  <c r="J113" i="88"/>
  <c r="J114" i="88"/>
  <c r="J115" i="88"/>
  <c r="J116" i="88"/>
  <c r="J117" i="88"/>
  <c r="J118" i="88"/>
  <c r="J119" i="88"/>
  <c r="J120" i="88"/>
  <c r="J121" i="88"/>
  <c r="J122" i="88"/>
  <c r="J123" i="88"/>
  <c r="J124" i="88"/>
  <c r="J125" i="88"/>
  <c r="J126" i="88"/>
  <c r="J127" i="88"/>
  <c r="J128" i="88"/>
  <c r="J129" i="88"/>
  <c r="J130" i="88"/>
  <c r="J131" i="88"/>
  <c r="J132" i="88"/>
  <c r="J5" i="88"/>
  <c r="E6" i="88"/>
  <c r="E7" i="88"/>
  <c r="E8" i="88"/>
  <c r="E9" i="88"/>
  <c r="E10" i="88"/>
  <c r="E11" i="88"/>
  <c r="E12" i="88"/>
  <c r="E13" i="88"/>
  <c r="E14" i="88"/>
  <c r="E15" i="88"/>
  <c r="E16" i="88"/>
  <c r="E17" i="88"/>
  <c r="E18" i="88"/>
  <c r="E19" i="88"/>
  <c r="E20" i="88"/>
  <c r="E21" i="88"/>
  <c r="E22" i="88"/>
  <c r="E23" i="88"/>
  <c r="E24" i="88"/>
  <c r="E25" i="88"/>
  <c r="E26" i="88"/>
  <c r="E27" i="88"/>
  <c r="E28" i="88"/>
  <c r="E29" i="88"/>
  <c r="E30" i="88"/>
  <c r="E31" i="88"/>
  <c r="E32" i="88"/>
  <c r="E33" i="88"/>
  <c r="E34" i="88"/>
  <c r="E35" i="88"/>
  <c r="E36" i="88"/>
  <c r="E37" i="88"/>
  <c r="E38" i="88"/>
  <c r="E39" i="88"/>
  <c r="E40" i="88"/>
  <c r="E41" i="88"/>
  <c r="E42" i="88"/>
  <c r="E43" i="88"/>
  <c r="E44" i="88"/>
  <c r="E45" i="88"/>
  <c r="E46" i="88"/>
  <c r="E47" i="88"/>
  <c r="E48" i="88"/>
  <c r="E49" i="88"/>
  <c r="E50" i="88"/>
  <c r="E51" i="88"/>
  <c r="E52" i="88"/>
  <c r="E53" i="88"/>
  <c r="E54" i="88"/>
  <c r="E55" i="88"/>
  <c r="E56" i="88"/>
  <c r="E57" i="88"/>
  <c r="E58" i="88"/>
  <c r="E59" i="88"/>
  <c r="E60" i="88"/>
  <c r="E61" i="88"/>
  <c r="E62" i="88"/>
  <c r="E63" i="88"/>
  <c r="E64" i="88"/>
  <c r="E65" i="88"/>
  <c r="E66" i="88"/>
  <c r="E67" i="88"/>
  <c r="E68" i="88"/>
  <c r="E69" i="88"/>
  <c r="E70" i="88"/>
  <c r="E71" i="88"/>
  <c r="E72" i="88"/>
  <c r="E73" i="88"/>
  <c r="E74" i="88"/>
  <c r="E75" i="88"/>
  <c r="E76" i="88"/>
  <c r="E77" i="88"/>
  <c r="E78" i="88"/>
  <c r="E79" i="88"/>
  <c r="E80" i="88"/>
  <c r="E81" i="88"/>
  <c r="E82" i="88"/>
  <c r="E83" i="88"/>
  <c r="E84" i="88"/>
  <c r="E85" i="88"/>
  <c r="E86" i="88"/>
  <c r="E87" i="88"/>
  <c r="E88" i="88"/>
  <c r="E89" i="88"/>
  <c r="E90" i="88"/>
  <c r="E91" i="88"/>
  <c r="E92" i="88"/>
  <c r="E93" i="88"/>
  <c r="E94" i="88"/>
  <c r="E95" i="88"/>
  <c r="E96" i="88"/>
  <c r="E97" i="88"/>
  <c r="E98" i="88"/>
  <c r="E99" i="88"/>
  <c r="E100" i="88"/>
  <c r="E101" i="88"/>
  <c r="E102" i="88"/>
  <c r="E103" i="88"/>
  <c r="E104" i="88"/>
  <c r="E105" i="88"/>
  <c r="E106" i="88"/>
  <c r="E107" i="88"/>
  <c r="E108" i="88"/>
  <c r="E109" i="88"/>
  <c r="E110" i="88"/>
  <c r="E111" i="88"/>
  <c r="E112" i="88"/>
  <c r="E113" i="88"/>
  <c r="E114" i="88"/>
  <c r="E115" i="88"/>
  <c r="E116" i="88"/>
  <c r="E117" i="88"/>
  <c r="E118" i="88"/>
  <c r="E119" i="88"/>
  <c r="E120" i="88"/>
  <c r="E121" i="88"/>
  <c r="E122" i="88"/>
  <c r="E123" i="88"/>
  <c r="E124" i="88"/>
  <c r="E125" i="88"/>
  <c r="E126" i="88"/>
  <c r="E127" i="88"/>
  <c r="E128" i="88"/>
  <c r="E129" i="88"/>
  <c r="E130" i="88"/>
  <c r="E131" i="88"/>
  <c r="E132" i="88"/>
  <c r="E5" i="88"/>
  <c r="H6" i="88"/>
  <c r="H8" i="89" s="1"/>
  <c r="H7" i="88"/>
  <c r="H10" i="89" s="1"/>
  <c r="H8" i="88"/>
  <c r="H11" i="89" s="1"/>
  <c r="H9" i="88"/>
  <c r="H12" i="89" s="1"/>
  <c r="H10" i="88"/>
  <c r="H13" i="89" s="1"/>
  <c r="H11" i="88"/>
  <c r="H14" i="89" s="1"/>
  <c r="H12" i="88"/>
  <c r="H16" i="89" s="1"/>
  <c r="H13" i="88"/>
  <c r="H17" i="89" s="1"/>
  <c r="H14" i="88"/>
  <c r="H18" i="89" s="1"/>
  <c r="H161" i="89" s="1"/>
  <c r="H15" i="88"/>
  <c r="H19" i="89" s="1"/>
  <c r="H16" i="88"/>
  <c r="H20" i="89" s="1"/>
  <c r="H17" i="88"/>
  <c r="H21" i="89" s="1"/>
  <c r="H18" i="88"/>
  <c r="H22" i="89" s="1"/>
  <c r="H19" i="88"/>
  <c r="H23" i="89" s="1"/>
  <c r="H20" i="88"/>
  <c r="H24" i="89" s="1"/>
  <c r="H21" i="88"/>
  <c r="H25" i="89" s="1"/>
  <c r="H22" i="88"/>
  <c r="H27" i="89" s="1"/>
  <c r="H23" i="88"/>
  <c r="H28" i="89" s="1"/>
  <c r="H24" i="88"/>
  <c r="H29" i="89" s="1"/>
  <c r="H25" i="88"/>
  <c r="H30" i="89" s="1"/>
  <c r="H26" i="88"/>
  <c r="H31" i="89" s="1"/>
  <c r="H27" i="88"/>
  <c r="H32" i="89" s="1"/>
  <c r="H28" i="88"/>
  <c r="H33" i="89" s="1"/>
  <c r="H29" i="88"/>
  <c r="H34" i="89" s="1"/>
  <c r="H30" i="88"/>
  <c r="H35" i="89" s="1"/>
  <c r="H31" i="88"/>
  <c r="H36" i="89" s="1"/>
  <c r="H32" i="88"/>
  <c r="H37" i="89" s="1"/>
  <c r="H33" i="88"/>
  <c r="H38" i="89" s="1"/>
  <c r="H34" i="88"/>
  <c r="H39" i="89" s="1"/>
  <c r="H35" i="88"/>
  <c r="H40" i="89" s="1"/>
  <c r="H36" i="88"/>
  <c r="H41" i="89" s="1"/>
  <c r="H37" i="88"/>
  <c r="H42" i="89" s="1"/>
  <c r="H38" i="88"/>
  <c r="H43" i="89" s="1"/>
  <c r="H39" i="88"/>
  <c r="H44" i="89" s="1"/>
  <c r="H40" i="88"/>
  <c r="H45" i="89" s="1"/>
  <c r="H41" i="88"/>
  <c r="H46" i="89" s="1"/>
  <c r="H42" i="88"/>
  <c r="H47" i="89" s="1"/>
  <c r="H43" i="88"/>
  <c r="H49" i="89" s="1"/>
  <c r="H44" i="88"/>
  <c r="H50" i="89" s="1"/>
  <c r="H45" i="88"/>
  <c r="H51" i="89" s="1"/>
  <c r="H46" i="88"/>
  <c r="H52" i="89" s="1"/>
  <c r="H47" i="88"/>
  <c r="H54" i="89" s="1"/>
  <c r="H48" i="88"/>
  <c r="H55" i="89" s="1"/>
  <c r="H49" i="88"/>
  <c r="H57" i="89" s="1"/>
  <c r="H50" i="88"/>
  <c r="H58" i="89" s="1"/>
  <c r="H51" i="88"/>
  <c r="H59" i="89" s="1"/>
  <c r="H52" i="88"/>
  <c r="H60" i="89" s="1"/>
  <c r="H53" i="88"/>
  <c r="H61" i="89" s="1"/>
  <c r="H54" i="88"/>
  <c r="H62" i="89" s="1"/>
  <c r="H55" i="88"/>
  <c r="H63" i="89" s="1"/>
  <c r="H56" i="88"/>
  <c r="H64" i="89" s="1"/>
  <c r="H57" i="88"/>
  <c r="H65" i="89" s="1"/>
  <c r="H58" i="88"/>
  <c r="H66" i="89" s="1"/>
  <c r="H59" i="88"/>
  <c r="H67" i="89" s="1"/>
  <c r="H60" i="88"/>
  <c r="H68" i="89" s="1"/>
  <c r="H61" i="88"/>
  <c r="H69" i="89" s="1"/>
  <c r="H62" i="88"/>
  <c r="H70" i="89" s="1"/>
  <c r="H63" i="88"/>
  <c r="H72" i="89" s="1"/>
  <c r="H64" i="88"/>
  <c r="H73" i="89" s="1"/>
  <c r="H65" i="88"/>
  <c r="H74" i="89" s="1"/>
  <c r="H66" i="88"/>
  <c r="H75" i="89" s="1"/>
  <c r="H67" i="88"/>
  <c r="H77" i="89" s="1"/>
  <c r="H68" i="88"/>
  <c r="H78" i="89" s="1"/>
  <c r="H69" i="88"/>
  <c r="H79" i="89" s="1"/>
  <c r="H70" i="88"/>
  <c r="H81" i="89" s="1"/>
  <c r="H71" i="88"/>
  <c r="H83" i="89" s="1"/>
  <c r="H72" i="88"/>
  <c r="H86" i="89" s="1"/>
  <c r="H73" i="88"/>
  <c r="H87" i="89" s="1"/>
  <c r="H74" i="88"/>
  <c r="H89" i="89" s="1"/>
  <c r="H75" i="88"/>
  <c r="H90" i="89" s="1"/>
  <c r="H76" i="88"/>
  <c r="H91" i="89" s="1"/>
  <c r="H77" i="88"/>
  <c r="H92" i="89" s="1"/>
  <c r="H78" i="88"/>
  <c r="H93" i="89" s="1"/>
  <c r="H79" i="88"/>
  <c r="H94" i="89" s="1"/>
  <c r="H80" i="88"/>
  <c r="H95" i="89" s="1"/>
  <c r="H81" i="88"/>
  <c r="H96" i="89" s="1"/>
  <c r="H82" i="88"/>
  <c r="H99" i="89" s="1"/>
  <c r="H83" i="88"/>
  <c r="H101" i="89" s="1"/>
  <c r="H84" i="88"/>
  <c r="H102" i="89" s="1"/>
  <c r="H85" i="88"/>
  <c r="H103" i="89" s="1"/>
  <c r="H86" i="88"/>
  <c r="H104" i="89" s="1"/>
  <c r="H87" i="88"/>
  <c r="H106" i="89" s="1"/>
  <c r="H88" i="88"/>
  <c r="H108" i="89" s="1"/>
  <c r="H89" i="88"/>
  <c r="H109" i="89" s="1"/>
  <c r="H90" i="88"/>
  <c r="H110" i="89" s="1"/>
  <c r="H91" i="88"/>
  <c r="H111" i="89" s="1"/>
  <c r="H92" i="88"/>
  <c r="H112" i="89" s="1"/>
  <c r="H93" i="88"/>
  <c r="H113" i="89" s="1"/>
  <c r="H94" i="88"/>
  <c r="H114" i="89" s="1"/>
  <c r="H95" i="88"/>
  <c r="H115" i="89" s="1"/>
  <c r="H96" i="88"/>
  <c r="H116" i="89" s="1"/>
  <c r="H97" i="88"/>
  <c r="H117" i="89" s="1"/>
  <c r="H98" i="88"/>
  <c r="H118" i="89" s="1"/>
  <c r="H99" i="88"/>
  <c r="H119" i="89" s="1"/>
  <c r="H100" i="88"/>
  <c r="H120" i="89" s="1"/>
  <c r="H101" i="88"/>
  <c r="H121" i="89" s="1"/>
  <c r="H102" i="88"/>
  <c r="H123" i="89" s="1"/>
  <c r="H103" i="88"/>
  <c r="H124" i="89" s="1"/>
  <c r="H104" i="88"/>
  <c r="H125" i="89" s="1"/>
  <c r="H105" i="88"/>
  <c r="H126" i="89" s="1"/>
  <c r="H106" i="88"/>
  <c r="H127" i="89" s="1"/>
  <c r="H107" i="88"/>
  <c r="H129" i="89" s="1"/>
  <c r="H108" i="88"/>
  <c r="H130" i="89" s="1"/>
  <c r="H109" i="88"/>
  <c r="H131" i="89" s="1"/>
  <c r="H110" i="88"/>
  <c r="H132" i="89" s="1"/>
  <c r="H111" i="88"/>
  <c r="H133" i="89" s="1"/>
  <c r="H112" i="88"/>
  <c r="H134" i="89" s="1"/>
  <c r="H113" i="88"/>
  <c r="H135" i="89" s="1"/>
  <c r="H114" i="88"/>
  <c r="H136" i="89" s="1"/>
  <c r="H115" i="88"/>
  <c r="H137" i="89" s="1"/>
  <c r="H116" i="88"/>
  <c r="H138" i="89" s="1"/>
  <c r="H117" i="88"/>
  <c r="H139" i="89" s="1"/>
  <c r="H118" i="88"/>
  <c r="H119" i="88"/>
  <c r="H140" i="89" s="1"/>
  <c r="H120" i="88"/>
  <c r="H141" i="89" s="1"/>
  <c r="H121" i="88"/>
  <c r="H142" i="89" s="1"/>
  <c r="H122" i="88"/>
  <c r="H143" i="89" s="1"/>
  <c r="H123" i="88"/>
  <c r="H144" i="89" s="1"/>
  <c r="H124" i="88"/>
  <c r="H145" i="89" s="1"/>
  <c r="H125" i="88"/>
  <c r="H146" i="89" s="1"/>
  <c r="H126" i="88"/>
  <c r="H147" i="89" s="1"/>
  <c r="H127" i="88"/>
  <c r="H148" i="89" s="1"/>
  <c r="H128" i="88"/>
  <c r="H149" i="89" s="1"/>
  <c r="H129" i="88"/>
  <c r="H150" i="89" s="1"/>
  <c r="H130" i="88"/>
  <c r="H152" i="89" s="1"/>
  <c r="H131" i="88"/>
  <c r="H153" i="89" s="1"/>
  <c r="H132" i="88"/>
  <c r="H154" i="89" s="1"/>
  <c r="H5" i="88"/>
  <c r="H7" i="89" s="1"/>
  <c r="G6" i="88"/>
  <c r="G7" i="88"/>
  <c r="G8" i="88"/>
  <c r="G9" i="88"/>
  <c r="G10" i="88"/>
  <c r="G11" i="88"/>
  <c r="G12" i="88"/>
  <c r="G13" i="88"/>
  <c r="G14" i="88"/>
  <c r="G15" i="88"/>
  <c r="G16" i="88"/>
  <c r="G17" i="88"/>
  <c r="G18" i="88"/>
  <c r="G19" i="88"/>
  <c r="G20" i="88"/>
  <c r="G21" i="88"/>
  <c r="G22" i="88"/>
  <c r="G23" i="88"/>
  <c r="G24" i="88"/>
  <c r="G25" i="88"/>
  <c r="G26" i="88"/>
  <c r="G27" i="88"/>
  <c r="G28" i="88"/>
  <c r="G29" i="88"/>
  <c r="G30" i="88"/>
  <c r="G31" i="88"/>
  <c r="G32" i="88"/>
  <c r="G33" i="88"/>
  <c r="G34" i="88"/>
  <c r="G35" i="88"/>
  <c r="G36" i="88"/>
  <c r="G37" i="88"/>
  <c r="G38" i="88"/>
  <c r="G39" i="88"/>
  <c r="G40" i="88"/>
  <c r="G41" i="88"/>
  <c r="G42" i="88"/>
  <c r="G43" i="88"/>
  <c r="G44" i="88"/>
  <c r="G45" i="88"/>
  <c r="G46" i="88"/>
  <c r="G47" i="88"/>
  <c r="G48" i="88"/>
  <c r="G49" i="88"/>
  <c r="G50" i="88"/>
  <c r="G51" i="88"/>
  <c r="G52" i="88"/>
  <c r="G53" i="88"/>
  <c r="G54" i="88"/>
  <c r="G55" i="88"/>
  <c r="G56" i="88"/>
  <c r="G57" i="88"/>
  <c r="G58" i="88"/>
  <c r="G59" i="88"/>
  <c r="G60" i="88"/>
  <c r="G61" i="88"/>
  <c r="G62" i="88"/>
  <c r="G63" i="88"/>
  <c r="G64" i="88"/>
  <c r="G65" i="88"/>
  <c r="G66" i="88"/>
  <c r="G67" i="88"/>
  <c r="G68" i="88"/>
  <c r="G69" i="88"/>
  <c r="G70" i="88"/>
  <c r="G71" i="88"/>
  <c r="G72" i="88"/>
  <c r="G73" i="88"/>
  <c r="G74" i="88"/>
  <c r="G75" i="88"/>
  <c r="G76" i="88"/>
  <c r="G77" i="88"/>
  <c r="G78" i="88"/>
  <c r="G79" i="88"/>
  <c r="G80" i="88"/>
  <c r="G81" i="88"/>
  <c r="G82" i="88"/>
  <c r="G83" i="88"/>
  <c r="G84" i="88"/>
  <c r="G85" i="88"/>
  <c r="G86" i="88"/>
  <c r="G87" i="88"/>
  <c r="G88" i="88"/>
  <c r="G89" i="88"/>
  <c r="G90" i="88"/>
  <c r="G91" i="88"/>
  <c r="G92" i="88"/>
  <c r="G93" i="88"/>
  <c r="G94" i="88"/>
  <c r="G95" i="88"/>
  <c r="G96" i="88"/>
  <c r="G97" i="88"/>
  <c r="G98" i="88"/>
  <c r="G99" i="88"/>
  <c r="G100" i="88"/>
  <c r="G101" i="88"/>
  <c r="G102" i="88"/>
  <c r="G103" i="88"/>
  <c r="G104" i="88"/>
  <c r="G105" i="88"/>
  <c r="G106" i="88"/>
  <c r="G107" i="88"/>
  <c r="G108" i="88"/>
  <c r="G109" i="88"/>
  <c r="G110" i="88"/>
  <c r="G111" i="88"/>
  <c r="G112" i="88"/>
  <c r="G113" i="88"/>
  <c r="G114" i="88"/>
  <c r="G115" i="88"/>
  <c r="G116" i="88"/>
  <c r="G117" i="88"/>
  <c r="G118" i="88"/>
  <c r="G119" i="88"/>
  <c r="G120" i="88"/>
  <c r="G121" i="88"/>
  <c r="G122" i="88"/>
  <c r="G123" i="88"/>
  <c r="G124" i="88"/>
  <c r="G125" i="88"/>
  <c r="G126" i="88"/>
  <c r="G127" i="88"/>
  <c r="G128" i="88"/>
  <c r="G129" i="88"/>
  <c r="G130" i="88"/>
  <c r="G131" i="88"/>
  <c r="G132" i="88"/>
  <c r="D6" i="88"/>
  <c r="D7" i="88"/>
  <c r="D8" i="88"/>
  <c r="D9" i="88"/>
  <c r="D10" i="88"/>
  <c r="D11" i="88"/>
  <c r="D12" i="88"/>
  <c r="D13" i="88"/>
  <c r="D14" i="88"/>
  <c r="D15" i="88"/>
  <c r="D16" i="88"/>
  <c r="D17" i="88"/>
  <c r="D18" i="88"/>
  <c r="D19" i="88"/>
  <c r="D20" i="88"/>
  <c r="D21" i="88"/>
  <c r="D22" i="88"/>
  <c r="D23" i="88"/>
  <c r="D24" i="88"/>
  <c r="D25" i="88"/>
  <c r="D26" i="88"/>
  <c r="D27" i="88"/>
  <c r="D28" i="88"/>
  <c r="D29" i="88"/>
  <c r="D30" i="88"/>
  <c r="D31" i="88"/>
  <c r="D32" i="88"/>
  <c r="D33" i="88"/>
  <c r="D34" i="88"/>
  <c r="D35" i="88"/>
  <c r="D36" i="88"/>
  <c r="D37" i="88"/>
  <c r="D38" i="88"/>
  <c r="D39" i="88"/>
  <c r="D40" i="88"/>
  <c r="D41" i="88"/>
  <c r="D42" i="88"/>
  <c r="D43" i="88"/>
  <c r="D44" i="88"/>
  <c r="D45" i="88"/>
  <c r="D46" i="88"/>
  <c r="D47" i="88"/>
  <c r="D48" i="88"/>
  <c r="D49" i="88"/>
  <c r="D50" i="88"/>
  <c r="D51" i="88"/>
  <c r="D52" i="88"/>
  <c r="D53" i="88"/>
  <c r="D54" i="88"/>
  <c r="D55" i="88"/>
  <c r="D56" i="88"/>
  <c r="D57" i="88"/>
  <c r="D58" i="88"/>
  <c r="D59" i="88"/>
  <c r="D60" i="88"/>
  <c r="D61" i="88"/>
  <c r="D62" i="88"/>
  <c r="D63" i="88"/>
  <c r="D64" i="88"/>
  <c r="D65" i="88"/>
  <c r="D66" i="88"/>
  <c r="D67" i="88"/>
  <c r="D68" i="88"/>
  <c r="D69" i="88"/>
  <c r="D70" i="88"/>
  <c r="D71" i="88"/>
  <c r="D72" i="88"/>
  <c r="D73" i="88"/>
  <c r="D74" i="88"/>
  <c r="D75" i="88"/>
  <c r="D76" i="88"/>
  <c r="D77" i="88"/>
  <c r="D78" i="88"/>
  <c r="D79" i="88"/>
  <c r="D80" i="88"/>
  <c r="D81" i="88"/>
  <c r="D82" i="88"/>
  <c r="D83" i="88"/>
  <c r="D84" i="88"/>
  <c r="D85" i="88"/>
  <c r="D86" i="88"/>
  <c r="D87" i="88"/>
  <c r="D88" i="88"/>
  <c r="D89" i="88"/>
  <c r="D90" i="88"/>
  <c r="D91" i="88"/>
  <c r="D92" i="88"/>
  <c r="D93" i="88"/>
  <c r="D94" i="88"/>
  <c r="D95" i="88"/>
  <c r="D96" i="88"/>
  <c r="D97" i="88"/>
  <c r="D98" i="88"/>
  <c r="D99" i="88"/>
  <c r="D100" i="88"/>
  <c r="D101" i="88"/>
  <c r="D102" i="88"/>
  <c r="D103" i="88"/>
  <c r="D104" i="88"/>
  <c r="D105" i="88"/>
  <c r="D106" i="88"/>
  <c r="D107" i="88"/>
  <c r="D108" i="88"/>
  <c r="D109" i="88"/>
  <c r="D110" i="88"/>
  <c r="D111" i="88"/>
  <c r="D112" i="88"/>
  <c r="D113" i="88"/>
  <c r="D114" i="88"/>
  <c r="D115" i="88"/>
  <c r="D116" i="88"/>
  <c r="D117" i="88"/>
  <c r="D118" i="88"/>
  <c r="D119" i="88"/>
  <c r="D120" i="88"/>
  <c r="D121" i="88"/>
  <c r="D122" i="88"/>
  <c r="D123" i="88"/>
  <c r="D124" i="88"/>
  <c r="D125" i="88"/>
  <c r="D126" i="88"/>
  <c r="D127" i="88"/>
  <c r="D128" i="88"/>
  <c r="D129" i="88"/>
  <c r="D130" i="88"/>
  <c r="D131" i="88"/>
  <c r="D132" i="88"/>
  <c r="D5" i="88"/>
  <c r="E4" i="76"/>
  <c r="E5" i="76"/>
  <c r="E6" i="76"/>
  <c r="J7" i="70" s="1"/>
  <c r="E7" i="76"/>
  <c r="J8" i="70" s="1"/>
  <c r="E8" i="76"/>
  <c r="E9" i="76"/>
  <c r="E10" i="76"/>
  <c r="E11" i="76"/>
  <c r="E12" i="76"/>
  <c r="J13" i="70" s="1"/>
  <c r="E13" i="76"/>
  <c r="J14" i="70" s="1"/>
  <c r="E14" i="76"/>
  <c r="J15" i="70" s="1"/>
  <c r="K15" i="70" s="1"/>
  <c r="E15" i="76"/>
  <c r="E16" i="76"/>
  <c r="E17" i="76"/>
  <c r="E18" i="76"/>
  <c r="E19" i="76"/>
  <c r="E20" i="76"/>
  <c r="E21" i="76"/>
  <c r="E22" i="76"/>
  <c r="E23" i="76"/>
  <c r="E24" i="76"/>
  <c r="J25" i="70" s="1"/>
  <c r="E25" i="76"/>
  <c r="J26" i="70" s="1"/>
  <c r="E26" i="76"/>
  <c r="J27" i="70" s="1"/>
  <c r="E27" i="76"/>
  <c r="E28" i="76"/>
  <c r="E29" i="76"/>
  <c r="E30" i="76"/>
  <c r="J31" i="70" s="1"/>
  <c r="E31" i="76"/>
  <c r="J32" i="70" s="1"/>
  <c r="E32" i="76"/>
  <c r="E33" i="76"/>
  <c r="E34" i="76"/>
  <c r="E35" i="76"/>
  <c r="E36" i="76"/>
  <c r="E37" i="76"/>
  <c r="J38" i="70" s="1"/>
  <c r="E38" i="76"/>
  <c r="J39" i="70" s="1"/>
  <c r="E39" i="76"/>
  <c r="E40" i="76"/>
  <c r="E4" i="75"/>
  <c r="E5" i="75"/>
  <c r="I6" i="70" s="1"/>
  <c r="E6" i="75"/>
  <c r="I7" i="70" s="1"/>
  <c r="E7" i="75"/>
  <c r="E8" i="75"/>
  <c r="E9" i="75"/>
  <c r="E10" i="75"/>
  <c r="E11" i="75"/>
  <c r="I12" i="70" s="1"/>
  <c r="E12" i="75"/>
  <c r="I13" i="70" s="1"/>
  <c r="E13" i="75"/>
  <c r="I14" i="70" s="1"/>
  <c r="E14" i="75"/>
  <c r="E15" i="75"/>
  <c r="E16" i="75"/>
  <c r="E17" i="75"/>
  <c r="I18" i="70" s="1"/>
  <c r="E18" i="75"/>
  <c r="I19" i="70" s="1"/>
  <c r="E19" i="75"/>
  <c r="E20" i="75"/>
  <c r="E21" i="75"/>
  <c r="E22" i="75"/>
  <c r="E23" i="75"/>
  <c r="I24" i="70" s="1"/>
  <c r="E24" i="75"/>
  <c r="I25" i="70" s="1"/>
  <c r="E25" i="75"/>
  <c r="I26" i="70" s="1"/>
  <c r="K26" i="70" s="1"/>
  <c r="E26" i="75"/>
  <c r="E27" i="75"/>
  <c r="E28" i="75"/>
  <c r="E29" i="75"/>
  <c r="I30" i="70" s="1"/>
  <c r="E30" i="75"/>
  <c r="E31" i="75"/>
  <c r="E32" i="75"/>
  <c r="E33" i="75"/>
  <c r="E34" i="75"/>
  <c r="E35" i="75"/>
  <c r="I36" i="70" s="1"/>
  <c r="E36" i="75"/>
  <c r="I37" i="70" s="1"/>
  <c r="E37" i="75"/>
  <c r="I38" i="70" s="1"/>
  <c r="K38" i="70" s="1"/>
  <c r="E38" i="75"/>
  <c r="E39" i="75"/>
  <c r="E40" i="75"/>
  <c r="E4" i="74"/>
  <c r="H5" i="70" s="1"/>
  <c r="E5" i="74"/>
  <c r="H6" i="70" s="1"/>
  <c r="E6" i="74"/>
  <c r="E7" i="74"/>
  <c r="E8" i="74"/>
  <c r="E9" i="74"/>
  <c r="E10" i="74"/>
  <c r="H11" i="70" s="1"/>
  <c r="E11" i="74"/>
  <c r="H12" i="70" s="1"/>
  <c r="E14" i="74"/>
  <c r="H15" i="70" s="1"/>
  <c r="L15" i="70" s="1"/>
  <c r="E15" i="74"/>
  <c r="E16" i="74"/>
  <c r="E17" i="74"/>
  <c r="E18" i="74"/>
  <c r="H19" i="70" s="1"/>
  <c r="E19" i="74"/>
  <c r="H20" i="70" s="1"/>
  <c r="E20" i="74"/>
  <c r="E23" i="74"/>
  <c r="E24" i="74"/>
  <c r="E25" i="74"/>
  <c r="E26" i="74"/>
  <c r="H27" i="70" s="1"/>
  <c r="E27" i="74"/>
  <c r="H28" i="70" s="1"/>
  <c r="E28" i="74"/>
  <c r="H29" i="70" s="1"/>
  <c r="E29" i="74"/>
  <c r="E30" i="74"/>
  <c r="E32" i="74"/>
  <c r="E38" i="74"/>
  <c r="E4" i="73"/>
  <c r="E5" i="70" s="1"/>
  <c r="E5" i="73"/>
  <c r="E6" i="73"/>
  <c r="E7" i="73"/>
  <c r="E8" i="73"/>
  <c r="E9" i="73"/>
  <c r="E10" i="70" s="1"/>
  <c r="E10" i="73"/>
  <c r="E11" i="70" s="1"/>
  <c r="E11" i="73"/>
  <c r="E12" i="70" s="1"/>
  <c r="E12" i="73"/>
  <c r="E13" i="73"/>
  <c r="E14" i="70" s="1"/>
  <c r="E14" i="73"/>
  <c r="E15" i="73"/>
  <c r="E16" i="70" s="1"/>
  <c r="E16" i="73"/>
  <c r="E17" i="70" s="1"/>
  <c r="E17" i="73"/>
  <c r="E18" i="73"/>
  <c r="E19" i="73"/>
  <c r="E20" i="73"/>
  <c r="E21" i="73"/>
  <c r="E22" i="70" s="1"/>
  <c r="E22" i="73"/>
  <c r="E23" i="70" s="1"/>
  <c r="E23" i="73"/>
  <c r="E24" i="70" s="1"/>
  <c r="E24" i="73"/>
  <c r="E25" i="73"/>
  <c r="E26" i="70" s="1"/>
  <c r="E26" i="73"/>
  <c r="E27" i="73"/>
  <c r="E28" i="73"/>
  <c r="E29" i="70" s="1"/>
  <c r="E29" i="73"/>
  <c r="E30" i="73"/>
  <c r="E31" i="73"/>
  <c r="E32" i="73"/>
  <c r="E34" i="73"/>
  <c r="E35" i="70" s="1"/>
  <c r="E35" i="73"/>
  <c r="E36" i="70" s="1"/>
  <c r="E36" i="73"/>
  <c r="E37" i="70" s="1"/>
  <c r="E37" i="73"/>
  <c r="E38" i="73"/>
  <c r="E39" i="70" s="1"/>
  <c r="E39" i="73"/>
  <c r="E40" i="73"/>
  <c r="E41" i="70" s="1"/>
  <c r="E4" i="72"/>
  <c r="D5" i="70" s="1"/>
  <c r="E5" i="72"/>
  <c r="E6" i="72"/>
  <c r="E7" i="72"/>
  <c r="E8" i="72"/>
  <c r="E9" i="72"/>
  <c r="E10" i="72"/>
  <c r="D11" i="70" s="1"/>
  <c r="F11" i="70" s="1"/>
  <c r="E11" i="72"/>
  <c r="D12" i="70" s="1"/>
  <c r="E12" i="72"/>
  <c r="E13" i="72"/>
  <c r="D14" i="70" s="1"/>
  <c r="E14" i="72"/>
  <c r="D15" i="70" s="1"/>
  <c r="E15" i="72"/>
  <c r="D16" i="70" s="1"/>
  <c r="F16" i="70" s="1"/>
  <c r="E16" i="72"/>
  <c r="D17" i="70" s="1"/>
  <c r="E17" i="72"/>
  <c r="E18" i="72"/>
  <c r="E19" i="72"/>
  <c r="E20" i="72"/>
  <c r="E21" i="72"/>
  <c r="D22" i="70" s="1"/>
  <c r="E22" i="72"/>
  <c r="D23" i="70" s="1"/>
  <c r="F23" i="70" s="1"/>
  <c r="E23" i="72"/>
  <c r="D24" i="70" s="1"/>
  <c r="E24" i="72"/>
  <c r="E25" i="72"/>
  <c r="D26" i="70" s="1"/>
  <c r="E26" i="72"/>
  <c r="D27" i="70" s="1"/>
  <c r="E27" i="72"/>
  <c r="D28" i="70" s="1"/>
  <c r="E28" i="72"/>
  <c r="D29" i="70" s="1"/>
  <c r="E29" i="72"/>
  <c r="E30" i="72"/>
  <c r="E31" i="72"/>
  <c r="E32" i="72"/>
  <c r="E34" i="72"/>
  <c r="D35" i="70" s="1"/>
  <c r="F35" i="70" s="1"/>
  <c r="E35" i="72"/>
  <c r="D36" i="70" s="1"/>
  <c r="E36" i="72"/>
  <c r="D37" i="70" s="1"/>
  <c r="F37" i="70" s="1"/>
  <c r="E37" i="72"/>
  <c r="E38" i="72"/>
  <c r="D39" i="70" s="1"/>
  <c r="E39" i="72"/>
  <c r="D40" i="70" s="1"/>
  <c r="E40" i="72"/>
  <c r="D41" i="70" s="1"/>
  <c r="E4" i="71"/>
  <c r="E5" i="71"/>
  <c r="E6" i="71"/>
  <c r="E7" i="71"/>
  <c r="E8" i="71"/>
  <c r="E9" i="71"/>
  <c r="E10" i="71"/>
  <c r="C11" i="70" s="1"/>
  <c r="E11" i="71"/>
  <c r="C12" i="70" s="1"/>
  <c r="E12" i="71"/>
  <c r="E13" i="71"/>
  <c r="E14" i="71"/>
  <c r="C15" i="70" s="1"/>
  <c r="E15" i="71"/>
  <c r="E16" i="71"/>
  <c r="E17" i="71"/>
  <c r="E18" i="71"/>
  <c r="E19" i="71"/>
  <c r="E20" i="71"/>
  <c r="E21" i="71"/>
  <c r="E22" i="71"/>
  <c r="C23" i="70" s="1"/>
  <c r="E23" i="71"/>
  <c r="C24" i="70" s="1"/>
  <c r="E24" i="71"/>
  <c r="E25" i="71"/>
  <c r="E26" i="71"/>
  <c r="C27" i="70" s="1"/>
  <c r="E27" i="71"/>
  <c r="E28" i="71"/>
  <c r="E29" i="71"/>
  <c r="E30" i="71"/>
  <c r="E31" i="71"/>
  <c r="E32" i="71"/>
  <c r="E34" i="71"/>
  <c r="E35" i="71"/>
  <c r="C36" i="70" s="1"/>
  <c r="E36" i="71"/>
  <c r="C37" i="70" s="1"/>
  <c r="E37" i="71"/>
  <c r="E38" i="71"/>
  <c r="E39" i="71"/>
  <c r="C40" i="70" s="1"/>
  <c r="E40" i="71"/>
  <c r="C5" i="70"/>
  <c r="I5" i="70"/>
  <c r="J5" i="70"/>
  <c r="C6" i="70"/>
  <c r="D6" i="70"/>
  <c r="E6" i="70"/>
  <c r="J6" i="70"/>
  <c r="C7" i="70"/>
  <c r="D7" i="70"/>
  <c r="E7" i="70"/>
  <c r="H7" i="70"/>
  <c r="C8" i="70"/>
  <c r="M8" i="70" s="1"/>
  <c r="E54" i="64" s="1"/>
  <c r="K54" i="64" s="1"/>
  <c r="Q54" i="64" s="1"/>
  <c r="W54" i="64" s="1"/>
  <c r="R45" i="89" s="1"/>
  <c r="D8" i="70"/>
  <c r="F8" i="70" s="1"/>
  <c r="E8" i="70"/>
  <c r="H8" i="70"/>
  <c r="I8" i="70"/>
  <c r="C9" i="70"/>
  <c r="D9" i="70"/>
  <c r="E9" i="70"/>
  <c r="H9" i="70"/>
  <c r="I9" i="70"/>
  <c r="J9" i="70"/>
  <c r="C10" i="70"/>
  <c r="D10" i="70"/>
  <c r="F10" i="70" s="1"/>
  <c r="H10" i="70"/>
  <c r="I10" i="70"/>
  <c r="J10" i="70"/>
  <c r="I11" i="70"/>
  <c r="J11" i="70"/>
  <c r="K11" i="70" s="1"/>
  <c r="J12" i="70"/>
  <c r="C13" i="70"/>
  <c r="D13" i="70"/>
  <c r="G13" i="70" s="1"/>
  <c r="E13" i="70"/>
  <c r="H13" i="70"/>
  <c r="C14" i="70"/>
  <c r="M14" i="70" s="1"/>
  <c r="E70" i="64" s="1"/>
  <c r="K70" i="64" s="1"/>
  <c r="Q70" i="64" s="1"/>
  <c r="W70" i="64" s="1"/>
  <c r="R55" i="89" s="1"/>
  <c r="H14" i="70"/>
  <c r="E15" i="70"/>
  <c r="I15" i="70"/>
  <c r="C16" i="70"/>
  <c r="H16" i="70"/>
  <c r="I16" i="70"/>
  <c r="J16" i="70"/>
  <c r="L16" i="70" s="1"/>
  <c r="C17" i="70"/>
  <c r="H17" i="70"/>
  <c r="M17" i="70" s="1"/>
  <c r="I17" i="70"/>
  <c r="J17" i="70"/>
  <c r="C18" i="70"/>
  <c r="D18" i="70"/>
  <c r="F18" i="70" s="1"/>
  <c r="E18" i="70"/>
  <c r="H18" i="70"/>
  <c r="J18" i="70"/>
  <c r="C19" i="70"/>
  <c r="D19" i="70"/>
  <c r="E19" i="70"/>
  <c r="F19" i="70" s="1"/>
  <c r="J19" i="70"/>
  <c r="C20" i="70"/>
  <c r="D20" i="70"/>
  <c r="E20" i="70"/>
  <c r="I20" i="70"/>
  <c r="J20" i="70"/>
  <c r="C21" i="70"/>
  <c r="D21" i="70"/>
  <c r="E21" i="70"/>
  <c r="H21" i="70"/>
  <c r="I21" i="70"/>
  <c r="J21" i="70"/>
  <c r="L21" i="70" s="1"/>
  <c r="C22" i="70"/>
  <c r="H22" i="70"/>
  <c r="L22" i="70" s="1"/>
  <c r="I22" i="70"/>
  <c r="J22" i="70"/>
  <c r="H23" i="70"/>
  <c r="I23" i="70"/>
  <c r="J23" i="70"/>
  <c r="H24" i="70"/>
  <c r="J24" i="70"/>
  <c r="C25" i="70"/>
  <c r="D25" i="70"/>
  <c r="E25" i="70"/>
  <c r="F25" i="70" s="1"/>
  <c r="H25" i="70"/>
  <c r="C26" i="70"/>
  <c r="H26" i="70"/>
  <c r="E27" i="70"/>
  <c r="I27" i="70"/>
  <c r="C28" i="70"/>
  <c r="E28" i="70"/>
  <c r="I28" i="70"/>
  <c r="J28" i="70"/>
  <c r="C29" i="70"/>
  <c r="I29" i="70"/>
  <c r="K29" i="70" s="1"/>
  <c r="J29" i="70"/>
  <c r="C30" i="70"/>
  <c r="D30" i="70"/>
  <c r="E30" i="70"/>
  <c r="H30" i="70"/>
  <c r="L30" i="70" s="1"/>
  <c r="J30" i="70"/>
  <c r="C31" i="70"/>
  <c r="D31" i="70"/>
  <c r="E31" i="70"/>
  <c r="H31" i="70"/>
  <c r="M31" i="70" s="1"/>
  <c r="E178" i="64" s="1"/>
  <c r="K178" i="64" s="1"/>
  <c r="Q178" i="64" s="1"/>
  <c r="W178" i="64" s="1"/>
  <c r="R135" i="89" s="1"/>
  <c r="I31" i="70"/>
  <c r="C32" i="70"/>
  <c r="D32" i="70"/>
  <c r="E32" i="70"/>
  <c r="H32" i="70"/>
  <c r="I32" i="70"/>
  <c r="C33" i="70"/>
  <c r="D33" i="70"/>
  <c r="E33" i="70"/>
  <c r="H33" i="70"/>
  <c r="I33" i="70"/>
  <c r="J33" i="70"/>
  <c r="C34" i="70"/>
  <c r="D34" i="70"/>
  <c r="E34" i="70"/>
  <c r="H34" i="70"/>
  <c r="L34" i="70" s="1"/>
  <c r="I34" i="70"/>
  <c r="J34" i="70"/>
  <c r="C35" i="70"/>
  <c r="H35" i="70"/>
  <c r="I35" i="70"/>
  <c r="J35" i="70"/>
  <c r="L35" i="70" s="1"/>
  <c r="K35" i="70"/>
  <c r="H36" i="70"/>
  <c r="J36" i="70"/>
  <c r="H37" i="70"/>
  <c r="J37" i="70"/>
  <c r="C38" i="70"/>
  <c r="D38" i="70"/>
  <c r="E38" i="70"/>
  <c r="H38" i="70"/>
  <c r="C39" i="70"/>
  <c r="H39" i="70"/>
  <c r="I39" i="70"/>
  <c r="E40" i="70"/>
  <c r="H40" i="70"/>
  <c r="I40" i="70"/>
  <c r="J40" i="70"/>
  <c r="C41" i="70"/>
  <c r="H41" i="70"/>
  <c r="I41" i="70"/>
  <c r="K41" i="70" s="1"/>
  <c r="J41" i="70"/>
  <c r="L41" i="70" s="1"/>
  <c r="D5" i="65"/>
  <c r="E5" i="65"/>
  <c r="F5" i="65"/>
  <c r="F6" i="64" s="1"/>
  <c r="L6" i="64" s="1"/>
  <c r="R6" i="64" s="1"/>
  <c r="X6" i="64" s="1"/>
  <c r="K4" i="92"/>
  <c r="Q4" i="92"/>
  <c r="W4" i="92"/>
  <c r="G5" i="65"/>
  <c r="H5" i="65"/>
  <c r="M4" i="92"/>
  <c r="S4" i="92"/>
  <c r="Y4" i="92"/>
  <c r="I5" i="65"/>
  <c r="D6" i="65"/>
  <c r="E6" i="65"/>
  <c r="F6" i="65"/>
  <c r="F7" i="64" s="1"/>
  <c r="L7" i="64" s="1"/>
  <c r="R7" i="64" s="1"/>
  <c r="X7" i="64" s="1"/>
  <c r="S8" i="89" s="1"/>
  <c r="J5" i="92"/>
  <c r="P5" i="92"/>
  <c r="V5" i="92"/>
  <c r="G6" i="65"/>
  <c r="H6" i="65"/>
  <c r="H7" i="64" s="1"/>
  <c r="N7" i="64" s="1"/>
  <c r="T7" i="64" s="1"/>
  <c r="Z7" i="64" s="1"/>
  <c r="U8" i="89" s="1"/>
  <c r="I6" i="65"/>
  <c r="D7" i="65"/>
  <c r="E7" i="65"/>
  <c r="F7" i="65"/>
  <c r="K6" i="92"/>
  <c r="Q6" i="92"/>
  <c r="W6" i="92"/>
  <c r="G7" i="65"/>
  <c r="H7" i="65"/>
  <c r="H8" i="64" s="1"/>
  <c r="N8" i="64" s="1"/>
  <c r="T8" i="64" s="1"/>
  <c r="Z8" i="64" s="1"/>
  <c r="U9" i="89" s="1"/>
  <c r="I7" i="65"/>
  <c r="D8" i="65"/>
  <c r="D9" i="64" s="1"/>
  <c r="J9" i="64" s="1"/>
  <c r="E8" i="65"/>
  <c r="F8" i="65"/>
  <c r="J7" i="92"/>
  <c r="P7" i="92"/>
  <c r="V7" i="92"/>
  <c r="G8" i="65"/>
  <c r="H8" i="65"/>
  <c r="H9" i="64" s="1"/>
  <c r="N9" i="64" s="1"/>
  <c r="T9" i="64" s="1"/>
  <c r="Z9" i="64" s="1"/>
  <c r="U10" i="89" s="1"/>
  <c r="L7" i="92"/>
  <c r="R7" i="92"/>
  <c r="X7" i="92"/>
  <c r="I8" i="65"/>
  <c r="D9" i="65"/>
  <c r="E9" i="65"/>
  <c r="F9" i="65"/>
  <c r="F10" i="64" s="1"/>
  <c r="L10" i="64" s="1"/>
  <c r="R10" i="64" s="1"/>
  <c r="X10" i="64" s="1"/>
  <c r="S11" i="89" s="1"/>
  <c r="K8" i="92"/>
  <c r="Q8" i="92"/>
  <c r="W8" i="92"/>
  <c r="G9" i="65"/>
  <c r="H9" i="65"/>
  <c r="H10" i="64" s="1"/>
  <c r="N10" i="64" s="1"/>
  <c r="T10" i="64" s="1"/>
  <c r="Z10" i="64" s="1"/>
  <c r="U11" i="89" s="1"/>
  <c r="I9" i="65"/>
  <c r="D10" i="65"/>
  <c r="E11" i="64" s="1"/>
  <c r="K11" i="64" s="1"/>
  <c r="Q11" i="64" s="1"/>
  <c r="W11" i="64" s="1"/>
  <c r="R12" i="89" s="1"/>
  <c r="H9" i="92"/>
  <c r="T9" i="92"/>
  <c r="E10" i="65"/>
  <c r="F10" i="65"/>
  <c r="G11" i="64" s="1"/>
  <c r="M11" i="64" s="1"/>
  <c r="S11" i="64" s="1"/>
  <c r="Y11" i="64" s="1"/>
  <c r="T12" i="89" s="1"/>
  <c r="J9" i="92"/>
  <c r="P9" i="92"/>
  <c r="V9" i="92"/>
  <c r="G10" i="65"/>
  <c r="H10" i="65"/>
  <c r="H11" i="64" s="1"/>
  <c r="N11" i="64" s="1"/>
  <c r="T11" i="64" s="1"/>
  <c r="Z11" i="64" s="1"/>
  <c r="U12" i="89" s="1"/>
  <c r="I10" i="65"/>
  <c r="D11" i="65"/>
  <c r="E12" i="64" s="1"/>
  <c r="K12" i="64" s="1"/>
  <c r="Q12" i="64" s="1"/>
  <c r="W12" i="64" s="1"/>
  <c r="H10" i="92"/>
  <c r="E11" i="65"/>
  <c r="F11" i="65"/>
  <c r="F12" i="64" s="1"/>
  <c r="L12" i="64" s="1"/>
  <c r="R12" i="64" s="1"/>
  <c r="X12" i="64" s="1"/>
  <c r="K10" i="92"/>
  <c r="Q10" i="92"/>
  <c r="W10" i="92"/>
  <c r="G11" i="65"/>
  <c r="H11" i="65"/>
  <c r="H12" i="64" s="1"/>
  <c r="N12" i="64" s="1"/>
  <c r="T12" i="64" s="1"/>
  <c r="Z12" i="64" s="1"/>
  <c r="M10" i="92"/>
  <c r="S10" i="92"/>
  <c r="Y10" i="92"/>
  <c r="I11" i="65"/>
  <c r="D12" i="65"/>
  <c r="H11" i="92"/>
  <c r="E12" i="65"/>
  <c r="F12" i="65"/>
  <c r="K11" i="92"/>
  <c r="Q11" i="92"/>
  <c r="W11" i="92"/>
  <c r="G12" i="65"/>
  <c r="H12" i="65"/>
  <c r="H13" i="64" s="1"/>
  <c r="N13" i="64" s="1"/>
  <c r="T13" i="64" s="1"/>
  <c r="Z13" i="64" s="1"/>
  <c r="U13" i="89" s="1"/>
  <c r="I12" i="65"/>
  <c r="D13" i="65"/>
  <c r="D14" i="64" s="1"/>
  <c r="J14" i="64" s="1"/>
  <c r="P14" i="64" s="1"/>
  <c r="V14" i="64" s="1"/>
  <c r="Q14" i="89" s="1"/>
  <c r="E13" i="65"/>
  <c r="F13" i="65"/>
  <c r="G14" i="64" s="1"/>
  <c r="M14" i="64" s="1"/>
  <c r="S14" i="64" s="1"/>
  <c r="Y14" i="64" s="1"/>
  <c r="T14" i="89" s="1"/>
  <c r="K12" i="92"/>
  <c r="Q12" i="92"/>
  <c r="W12" i="92"/>
  <c r="G13" i="65"/>
  <c r="H13" i="65"/>
  <c r="H14" i="64" s="1"/>
  <c r="N14" i="64" s="1"/>
  <c r="T14" i="64" s="1"/>
  <c r="Z14" i="64" s="1"/>
  <c r="U14" i="89" s="1"/>
  <c r="I13" i="65"/>
  <c r="D14" i="65"/>
  <c r="D15" i="64" s="1"/>
  <c r="J15" i="64" s="1"/>
  <c r="P15" i="64" s="1"/>
  <c r="V15" i="64" s="1"/>
  <c r="Q15" i="89" s="1"/>
  <c r="I13" i="92"/>
  <c r="O13" i="92"/>
  <c r="U13" i="92" s="1"/>
  <c r="E14" i="65"/>
  <c r="F14" i="65"/>
  <c r="G15" i="64" s="1"/>
  <c r="M15" i="64" s="1"/>
  <c r="S15" i="64" s="1"/>
  <c r="Y15" i="64" s="1"/>
  <c r="T15" i="89" s="1"/>
  <c r="K13" i="92"/>
  <c r="Q13" i="92"/>
  <c r="W13" i="92"/>
  <c r="G14" i="65"/>
  <c r="H14" i="65"/>
  <c r="H15" i="64" s="1"/>
  <c r="N15" i="64" s="1"/>
  <c r="T15" i="64" s="1"/>
  <c r="Z15" i="64" s="1"/>
  <c r="U15" i="89" s="1"/>
  <c r="M13" i="92"/>
  <c r="S13" i="92"/>
  <c r="Y13" i="92"/>
  <c r="I14" i="65"/>
  <c r="D15" i="65"/>
  <c r="E16" i="64" s="1"/>
  <c r="K16" i="64" s="1"/>
  <c r="Q16" i="64" s="1"/>
  <c r="W16" i="64" s="1"/>
  <c r="R16" i="89" s="1"/>
  <c r="I14" i="92"/>
  <c r="O14" i="92"/>
  <c r="U14" i="92"/>
  <c r="E15" i="65"/>
  <c r="F15" i="65"/>
  <c r="G16" i="64" s="1"/>
  <c r="M16" i="64" s="1"/>
  <c r="S16" i="64" s="1"/>
  <c r="Y16" i="64" s="1"/>
  <c r="T16" i="89" s="1"/>
  <c r="K14" i="92"/>
  <c r="Q14" i="92"/>
  <c r="W14" i="92"/>
  <c r="G15" i="65"/>
  <c r="H15" i="65"/>
  <c r="I16" i="64" s="1"/>
  <c r="O16" i="64" s="1"/>
  <c r="U16" i="64" s="1"/>
  <c r="AA16" i="64" s="1"/>
  <c r="V16" i="89" s="1"/>
  <c r="H16" i="64"/>
  <c r="N16" i="64" s="1"/>
  <c r="T16" i="64" s="1"/>
  <c r="Z16" i="64" s="1"/>
  <c r="U16" i="89" s="1"/>
  <c r="I15" i="65"/>
  <c r="D16" i="65"/>
  <c r="E16" i="65"/>
  <c r="F16" i="65"/>
  <c r="G17" i="64" s="1"/>
  <c r="M17" i="64" s="1"/>
  <c r="S17" i="64" s="1"/>
  <c r="Y17" i="64" s="1"/>
  <c r="T17" i="89" s="1"/>
  <c r="K15" i="92"/>
  <c r="Q15" i="92"/>
  <c r="W15" i="92"/>
  <c r="G16" i="65"/>
  <c r="H16" i="65"/>
  <c r="I17" i="64" s="1"/>
  <c r="O17" i="64" s="1"/>
  <c r="U17" i="64" s="1"/>
  <c r="AA17" i="64" s="1"/>
  <c r="V17" i="89" s="1"/>
  <c r="H17" i="64"/>
  <c r="N17" i="64" s="1"/>
  <c r="T17" i="64" s="1"/>
  <c r="Z17" i="64" s="1"/>
  <c r="U17" i="89" s="1"/>
  <c r="I16" i="65"/>
  <c r="D17" i="65"/>
  <c r="E18" i="64" s="1"/>
  <c r="K18" i="64" s="1"/>
  <c r="Q18" i="64" s="1"/>
  <c r="W18" i="64" s="1"/>
  <c r="R18" i="89" s="1"/>
  <c r="H16" i="92"/>
  <c r="E17" i="65"/>
  <c r="F17" i="65"/>
  <c r="F18" i="64" s="1"/>
  <c r="L18" i="64" s="1"/>
  <c r="R18" i="64" s="1"/>
  <c r="X18" i="64" s="1"/>
  <c r="S18" i="89" s="1"/>
  <c r="K16" i="92"/>
  <c r="Q16" i="92"/>
  <c r="W16" i="92"/>
  <c r="G17" i="65"/>
  <c r="H17" i="65"/>
  <c r="H18" i="64" s="1"/>
  <c r="N18" i="64" s="1"/>
  <c r="T18" i="64" s="1"/>
  <c r="Z18" i="64" s="1"/>
  <c r="U18" i="89" s="1"/>
  <c r="M16" i="92"/>
  <c r="S16" i="92"/>
  <c r="Y16" i="92"/>
  <c r="I17" i="65"/>
  <c r="D18" i="65"/>
  <c r="D19" i="64" s="1"/>
  <c r="J19" i="64" s="1"/>
  <c r="P19" i="64" s="1"/>
  <c r="V19" i="64" s="1"/>
  <c r="E18" i="65"/>
  <c r="F18" i="65"/>
  <c r="F19" i="64" s="1"/>
  <c r="L19" i="64" s="1"/>
  <c r="R19" i="64" s="1"/>
  <c r="X19" i="64" s="1"/>
  <c r="K17" i="92"/>
  <c r="Q17" i="92"/>
  <c r="W17" i="92"/>
  <c r="G18" i="65"/>
  <c r="H18" i="65"/>
  <c r="H19" i="64" s="1"/>
  <c r="N19" i="64" s="1"/>
  <c r="T19" i="64" s="1"/>
  <c r="Z19" i="64" s="1"/>
  <c r="I18" i="65"/>
  <c r="D19" i="65"/>
  <c r="E20" i="64" s="1"/>
  <c r="K20" i="64" s="1"/>
  <c r="Q20" i="64" s="1"/>
  <c r="W20" i="64" s="1"/>
  <c r="E19" i="65"/>
  <c r="F19" i="65"/>
  <c r="G20" i="64" s="1"/>
  <c r="M20" i="64" s="1"/>
  <c r="S20" i="64" s="1"/>
  <c r="Y20" i="64" s="1"/>
  <c r="K18" i="92"/>
  <c r="Q18" i="92"/>
  <c r="W18" i="92"/>
  <c r="G19" i="65"/>
  <c r="H19" i="65"/>
  <c r="I20" i="64" s="1"/>
  <c r="O20" i="64" s="1"/>
  <c r="U20" i="64" s="1"/>
  <c r="AA20" i="64" s="1"/>
  <c r="M18" i="92"/>
  <c r="S18" i="92"/>
  <c r="Y18" i="92"/>
  <c r="I19" i="65"/>
  <c r="D20" i="65"/>
  <c r="H19" i="92"/>
  <c r="T19" i="92" s="1"/>
  <c r="E20" i="65"/>
  <c r="F20" i="65"/>
  <c r="J19" i="92"/>
  <c r="P19" i="92"/>
  <c r="V19" i="92"/>
  <c r="G20" i="65"/>
  <c r="H20" i="65"/>
  <c r="H21" i="64" s="1"/>
  <c r="N21" i="64" s="1"/>
  <c r="T21" i="64" s="1"/>
  <c r="Z21" i="64" s="1"/>
  <c r="U19" i="89" s="1"/>
  <c r="M19" i="92"/>
  <c r="S19" i="92"/>
  <c r="Y19" i="92"/>
  <c r="I20" i="65"/>
  <c r="D21" i="65"/>
  <c r="E26" i="64" s="1"/>
  <c r="K26" i="64" s="1"/>
  <c r="Q26" i="64" s="1"/>
  <c r="W26" i="64" s="1"/>
  <c r="R21" i="89" s="1"/>
  <c r="E21" i="65"/>
  <c r="F21" i="65"/>
  <c r="G22" i="64" s="1"/>
  <c r="M22" i="64" s="1"/>
  <c r="S22" i="64" s="1"/>
  <c r="Y22" i="64" s="1"/>
  <c r="K20" i="92"/>
  <c r="Q20" i="92"/>
  <c r="W20" i="92"/>
  <c r="G21" i="65"/>
  <c r="H21" i="65"/>
  <c r="I22" i="64" s="1"/>
  <c r="O22" i="64" s="1"/>
  <c r="U22" i="64" s="1"/>
  <c r="AA22" i="64" s="1"/>
  <c r="I21" i="65"/>
  <c r="D22" i="65"/>
  <c r="E23" i="64" s="1"/>
  <c r="K23" i="64" s="1"/>
  <c r="Q23" i="64" s="1"/>
  <c r="W23" i="64" s="1"/>
  <c r="R23" i="89" s="1"/>
  <c r="H21" i="92"/>
  <c r="T21" i="92"/>
  <c r="E22" i="65"/>
  <c r="F22" i="65"/>
  <c r="J21" i="92"/>
  <c r="P21" i="92"/>
  <c r="V21" i="92"/>
  <c r="G22" i="65"/>
  <c r="H22" i="65"/>
  <c r="H23" i="64" s="1"/>
  <c r="N23" i="64" s="1"/>
  <c r="T23" i="64" s="1"/>
  <c r="Z23" i="64" s="1"/>
  <c r="U23" i="89" s="1"/>
  <c r="M21" i="92"/>
  <c r="S21" i="92"/>
  <c r="Y21" i="92"/>
  <c r="I22" i="65"/>
  <c r="D23" i="65"/>
  <c r="E23" i="65"/>
  <c r="F23" i="65"/>
  <c r="F24" i="64" s="1"/>
  <c r="L24" i="64" s="1"/>
  <c r="R24" i="64" s="1"/>
  <c r="X24" i="64" s="1"/>
  <c r="S20" i="89" s="1"/>
  <c r="K22" i="92"/>
  <c r="Q22" i="92"/>
  <c r="W22" i="92"/>
  <c r="G23" i="65"/>
  <c r="H23" i="65"/>
  <c r="I24" i="64" s="1"/>
  <c r="O24" i="64" s="1"/>
  <c r="U24" i="64" s="1"/>
  <c r="AA24" i="64" s="1"/>
  <c r="V20" i="89" s="1"/>
  <c r="I23" i="65"/>
  <c r="D24" i="65"/>
  <c r="D25" i="64" s="1"/>
  <c r="J25" i="64" s="1"/>
  <c r="P25" i="64" s="1"/>
  <c r="V25" i="64" s="1"/>
  <c r="E24" i="65"/>
  <c r="F24" i="65"/>
  <c r="G25" i="64" s="1"/>
  <c r="M25" i="64" s="1"/>
  <c r="S25" i="64" s="1"/>
  <c r="Y25" i="64" s="1"/>
  <c r="K23" i="92"/>
  <c r="Q23" i="92"/>
  <c r="W23" i="92"/>
  <c r="G24" i="65"/>
  <c r="H24" i="65"/>
  <c r="I25" i="64" s="1"/>
  <c r="O25" i="64" s="1"/>
  <c r="U25" i="64" s="1"/>
  <c r="AA25" i="64" s="1"/>
  <c r="I24" i="65"/>
  <c r="D25" i="65"/>
  <c r="D26" i="64" s="1"/>
  <c r="J26" i="64" s="1"/>
  <c r="E25" i="65"/>
  <c r="F25" i="65"/>
  <c r="F26" i="64" s="1"/>
  <c r="L26" i="64" s="1"/>
  <c r="R26" i="64" s="1"/>
  <c r="X26" i="64" s="1"/>
  <c r="S21" i="89" s="1"/>
  <c r="K24" i="92"/>
  <c r="Q24" i="92"/>
  <c r="W24" i="92"/>
  <c r="G25" i="65"/>
  <c r="H25" i="65"/>
  <c r="H26" i="64" s="1"/>
  <c r="N26" i="64" s="1"/>
  <c r="T26" i="64" s="1"/>
  <c r="Z26" i="64" s="1"/>
  <c r="U21" i="89" s="1"/>
  <c r="M24" i="92"/>
  <c r="S24" i="92"/>
  <c r="Y24" i="92"/>
  <c r="I25" i="65"/>
  <c r="D26" i="65"/>
  <c r="D27" i="64" s="1"/>
  <c r="J27" i="64" s="1"/>
  <c r="E26" i="65"/>
  <c r="F26" i="65"/>
  <c r="F27" i="64" s="1"/>
  <c r="L27" i="64" s="1"/>
  <c r="R27" i="64" s="1"/>
  <c r="X27" i="64" s="1"/>
  <c r="S22" i="89" s="1"/>
  <c r="K25" i="92"/>
  <c r="Q25" i="92"/>
  <c r="W25" i="92"/>
  <c r="G26" i="65"/>
  <c r="H26" i="65"/>
  <c r="H27" i="64" s="1"/>
  <c r="N27" i="64" s="1"/>
  <c r="T27" i="64" s="1"/>
  <c r="Z27" i="64" s="1"/>
  <c r="U22" i="89" s="1"/>
  <c r="M25" i="92"/>
  <c r="S25" i="92"/>
  <c r="Y25" i="92"/>
  <c r="I26" i="65"/>
  <c r="D27" i="65"/>
  <c r="D28" i="64" s="1"/>
  <c r="J28" i="64" s="1"/>
  <c r="P28" i="64" s="1"/>
  <c r="V28" i="64" s="1"/>
  <c r="Q25" i="89" s="1"/>
  <c r="I26" i="92"/>
  <c r="O26" i="92" s="1"/>
  <c r="U26" i="92" s="1"/>
  <c r="E27" i="65"/>
  <c r="F27" i="65"/>
  <c r="F28" i="64" s="1"/>
  <c r="L28" i="64" s="1"/>
  <c r="R28" i="64" s="1"/>
  <c r="X28" i="64" s="1"/>
  <c r="S25" i="89" s="1"/>
  <c r="J26" i="92"/>
  <c r="P26" i="92"/>
  <c r="V26" i="92"/>
  <c r="G27" i="65"/>
  <c r="H27" i="65"/>
  <c r="H28" i="64" s="1"/>
  <c r="N28" i="64" s="1"/>
  <c r="T28" i="64" s="1"/>
  <c r="Z28" i="64" s="1"/>
  <c r="U25" i="89" s="1"/>
  <c r="L26" i="92"/>
  <c r="R26" i="92"/>
  <c r="X26" i="92"/>
  <c r="I27" i="65"/>
  <c r="D28" i="65"/>
  <c r="E28" i="65"/>
  <c r="F28" i="65"/>
  <c r="K27" i="92"/>
  <c r="Q27" i="92"/>
  <c r="W27" i="92"/>
  <c r="G28" i="65"/>
  <c r="H28" i="65"/>
  <c r="M27" i="92"/>
  <c r="S27" i="92"/>
  <c r="Y27" i="92"/>
  <c r="I28" i="65"/>
  <c r="D29" i="65"/>
  <c r="E30" i="64" s="1"/>
  <c r="K30" i="64" s="1"/>
  <c r="Q30" i="64" s="1"/>
  <c r="W30" i="64" s="1"/>
  <c r="O28" i="92"/>
  <c r="U28" i="92" s="1"/>
  <c r="E29" i="65"/>
  <c r="F29" i="65"/>
  <c r="F30" i="64" s="1"/>
  <c r="L30" i="64" s="1"/>
  <c r="R30" i="64" s="1"/>
  <c r="X30" i="64" s="1"/>
  <c r="K28" i="92"/>
  <c r="Q28" i="92"/>
  <c r="W28" i="92"/>
  <c r="G29" i="65"/>
  <c r="H29" i="65"/>
  <c r="H30" i="64" s="1"/>
  <c r="N30" i="64" s="1"/>
  <c r="T30" i="64" s="1"/>
  <c r="Z30" i="64" s="1"/>
  <c r="M28" i="92"/>
  <c r="S28" i="92"/>
  <c r="Y28" i="92"/>
  <c r="I29" i="65"/>
  <c r="D30" i="65"/>
  <c r="E31" i="64" s="1"/>
  <c r="K31" i="64" s="1"/>
  <c r="Q31" i="64" s="1"/>
  <c r="W31" i="64" s="1"/>
  <c r="R27" i="89" s="1"/>
  <c r="E30" i="65"/>
  <c r="F30" i="65"/>
  <c r="F31" i="64" s="1"/>
  <c r="L31" i="64" s="1"/>
  <c r="R31" i="64" s="1"/>
  <c r="X31" i="64" s="1"/>
  <c r="S27" i="89" s="1"/>
  <c r="K29" i="92"/>
  <c r="Q29" i="92"/>
  <c r="W29" i="92"/>
  <c r="G30" i="65"/>
  <c r="H30" i="65"/>
  <c r="H31" i="64" s="1"/>
  <c r="N31" i="64" s="1"/>
  <c r="T31" i="64" s="1"/>
  <c r="Z31" i="64" s="1"/>
  <c r="U27" i="89" s="1"/>
  <c r="M29" i="92"/>
  <c r="S29" i="92"/>
  <c r="Y29" i="92"/>
  <c r="I30" i="65"/>
  <c r="D31" i="65"/>
  <c r="E32" i="64" s="1"/>
  <c r="K32" i="64" s="1"/>
  <c r="Q32" i="64" s="1"/>
  <c r="W32" i="64" s="1"/>
  <c r="E31" i="65"/>
  <c r="F31" i="65"/>
  <c r="F32" i="64" s="1"/>
  <c r="L32" i="64" s="1"/>
  <c r="R32" i="64" s="1"/>
  <c r="X32" i="64" s="1"/>
  <c r="K30" i="92"/>
  <c r="Q30" i="92"/>
  <c r="W30" i="92"/>
  <c r="G31" i="65"/>
  <c r="H31" i="65"/>
  <c r="H32" i="64" s="1"/>
  <c r="N32" i="64" s="1"/>
  <c r="T32" i="64" s="1"/>
  <c r="Z32" i="64" s="1"/>
  <c r="M30" i="92"/>
  <c r="S30" i="92"/>
  <c r="Y30" i="92"/>
  <c r="I31" i="65"/>
  <c r="D32" i="65"/>
  <c r="E32" i="65"/>
  <c r="F32" i="65"/>
  <c r="G33" i="64" s="1"/>
  <c r="M33" i="64" s="1"/>
  <c r="S33" i="64" s="1"/>
  <c r="Y33" i="64" s="1"/>
  <c r="T28" i="89" s="1"/>
  <c r="K31" i="92"/>
  <c r="Q31" i="92"/>
  <c r="W31" i="92"/>
  <c r="G32" i="65"/>
  <c r="H32" i="65"/>
  <c r="H33" i="64" s="1"/>
  <c r="N33" i="64" s="1"/>
  <c r="T33" i="64" s="1"/>
  <c r="Z33" i="64" s="1"/>
  <c r="U28" i="89" s="1"/>
  <c r="M31" i="92"/>
  <c r="S31" i="92"/>
  <c r="Y31" i="92"/>
  <c r="I32" i="65"/>
  <c r="D33" i="65"/>
  <c r="E34" i="64" s="1"/>
  <c r="K34" i="64" s="1"/>
  <c r="Q34" i="64" s="1"/>
  <c r="W34" i="64" s="1"/>
  <c r="R29" i="89" s="1"/>
  <c r="I32" i="92"/>
  <c r="O32" i="92" s="1"/>
  <c r="U32" i="92" s="1"/>
  <c r="E33" i="65"/>
  <c r="F33" i="65"/>
  <c r="F34" i="64" s="1"/>
  <c r="L34" i="64" s="1"/>
  <c r="R34" i="64" s="1"/>
  <c r="X34" i="64" s="1"/>
  <c r="S29" i="89" s="1"/>
  <c r="K32" i="92"/>
  <c r="Q32" i="92"/>
  <c r="W32" i="92"/>
  <c r="G33" i="65"/>
  <c r="H33" i="65"/>
  <c r="H34" i="64" s="1"/>
  <c r="N34" i="64" s="1"/>
  <c r="T34" i="64" s="1"/>
  <c r="Z34" i="64" s="1"/>
  <c r="U29" i="89" s="1"/>
  <c r="M32" i="92"/>
  <c r="S32" i="92"/>
  <c r="Y32" i="92"/>
  <c r="I33" i="65"/>
  <c r="D34" i="65"/>
  <c r="E37" i="64" s="1"/>
  <c r="K37" i="64" s="1"/>
  <c r="Q37" i="64" s="1"/>
  <c r="W37" i="64" s="1"/>
  <c r="R31" i="89" s="1"/>
  <c r="E34" i="65"/>
  <c r="F34" i="65"/>
  <c r="F35" i="64" s="1"/>
  <c r="L35" i="64" s="1"/>
  <c r="R35" i="64" s="1"/>
  <c r="X35" i="64" s="1"/>
  <c r="S30" i="89" s="1"/>
  <c r="K33" i="92"/>
  <c r="Q33" i="92"/>
  <c r="W33" i="92"/>
  <c r="G34" i="65"/>
  <c r="H34" i="65"/>
  <c r="H35" i="64" s="1"/>
  <c r="N35" i="64" s="1"/>
  <c r="T35" i="64" s="1"/>
  <c r="Z35" i="64" s="1"/>
  <c r="U30" i="89" s="1"/>
  <c r="M33" i="92"/>
  <c r="S33" i="92"/>
  <c r="Y33" i="92"/>
  <c r="I34" i="65"/>
  <c r="D35" i="65"/>
  <c r="D36" i="64" s="1"/>
  <c r="J36" i="64" s="1"/>
  <c r="P36" i="64" s="1"/>
  <c r="V36" i="64" s="1"/>
  <c r="H34" i="92"/>
  <c r="E35" i="65"/>
  <c r="F35" i="65"/>
  <c r="G36" i="64" s="1"/>
  <c r="M36" i="64" s="1"/>
  <c r="S36" i="64" s="1"/>
  <c r="Y36" i="64" s="1"/>
  <c r="K34" i="92"/>
  <c r="Q34" i="92"/>
  <c r="W34" i="92"/>
  <c r="G35" i="65"/>
  <c r="H35" i="65"/>
  <c r="I36" i="64" s="1"/>
  <c r="O36" i="64" s="1"/>
  <c r="U36" i="64" s="1"/>
  <c r="AA36" i="64" s="1"/>
  <c r="I35" i="65"/>
  <c r="D36" i="65"/>
  <c r="D37" i="64" s="1"/>
  <c r="J37" i="64" s="1"/>
  <c r="P37" i="64" s="1"/>
  <c r="V37" i="64" s="1"/>
  <c r="Q31" i="89" s="1"/>
  <c r="H35" i="92"/>
  <c r="T35" i="92"/>
  <c r="E36" i="65"/>
  <c r="F36" i="65"/>
  <c r="G37" i="64" s="1"/>
  <c r="M37" i="64" s="1"/>
  <c r="S37" i="64" s="1"/>
  <c r="Y37" i="64" s="1"/>
  <c r="T31" i="89" s="1"/>
  <c r="K35" i="92"/>
  <c r="Q35" i="92"/>
  <c r="W35" i="92"/>
  <c r="G36" i="65"/>
  <c r="H36" i="65"/>
  <c r="M35" i="92"/>
  <c r="S35" i="92"/>
  <c r="Y35" i="92"/>
  <c r="I36" i="65"/>
  <c r="D37" i="65"/>
  <c r="E38" i="64" s="1"/>
  <c r="K38" i="64" s="1"/>
  <c r="Q38" i="64" s="1"/>
  <c r="W38" i="64" s="1"/>
  <c r="R32" i="89" s="1"/>
  <c r="E37" i="65"/>
  <c r="F37" i="65"/>
  <c r="G38" i="64" s="1"/>
  <c r="M38" i="64" s="1"/>
  <c r="S38" i="64" s="1"/>
  <c r="Y38" i="64" s="1"/>
  <c r="T32" i="89" s="1"/>
  <c r="K36" i="92"/>
  <c r="Q36" i="92"/>
  <c r="W36" i="92"/>
  <c r="G37" i="65"/>
  <c r="H37" i="65"/>
  <c r="I38" i="64" s="1"/>
  <c r="O38" i="64" s="1"/>
  <c r="U38" i="64" s="1"/>
  <c r="AA38" i="64" s="1"/>
  <c r="V32" i="89" s="1"/>
  <c r="I37" i="65"/>
  <c r="D38" i="65"/>
  <c r="E36" i="64" s="1"/>
  <c r="K36" i="64" s="1"/>
  <c r="Q36" i="64" s="1"/>
  <c r="W36" i="64" s="1"/>
  <c r="I37" i="92"/>
  <c r="O37" i="92" s="1"/>
  <c r="U37" i="92" s="1"/>
  <c r="E38" i="65"/>
  <c r="F38" i="65"/>
  <c r="F39" i="64" s="1"/>
  <c r="L39" i="64" s="1"/>
  <c r="R39" i="64" s="1"/>
  <c r="X39" i="64" s="1"/>
  <c r="S33" i="89" s="1"/>
  <c r="J37" i="92"/>
  <c r="P37" i="92"/>
  <c r="V37" i="92"/>
  <c r="G38" i="65"/>
  <c r="H38" i="65"/>
  <c r="I38" i="65"/>
  <c r="D39" i="65"/>
  <c r="E40" i="64" s="1"/>
  <c r="K40" i="64" s="1"/>
  <c r="Q40" i="64" s="1"/>
  <c r="W40" i="64" s="1"/>
  <c r="R34" i="89" s="1"/>
  <c r="E39" i="65"/>
  <c r="F39" i="65"/>
  <c r="G40" i="64" s="1"/>
  <c r="M40" i="64" s="1"/>
  <c r="S40" i="64" s="1"/>
  <c r="Y40" i="64" s="1"/>
  <c r="T34" i="89" s="1"/>
  <c r="K38" i="92"/>
  <c r="Q38" i="92"/>
  <c r="W38" i="92"/>
  <c r="G39" i="65"/>
  <c r="H39" i="65"/>
  <c r="H40" i="64" s="1"/>
  <c r="N40" i="64" s="1"/>
  <c r="T40" i="64" s="1"/>
  <c r="Z40" i="64" s="1"/>
  <c r="U34" i="89" s="1"/>
  <c r="I39" i="65"/>
  <c r="D40" i="65"/>
  <c r="I39" i="92"/>
  <c r="O39" i="92" s="1"/>
  <c r="U39" i="92" s="1"/>
  <c r="E40" i="65"/>
  <c r="F40" i="65"/>
  <c r="F41" i="64" s="1"/>
  <c r="L41" i="64" s="1"/>
  <c r="R41" i="64" s="1"/>
  <c r="X41" i="64" s="1"/>
  <c r="S35" i="89" s="1"/>
  <c r="K39" i="92"/>
  <c r="Q39" i="92"/>
  <c r="W39" i="92"/>
  <c r="G40" i="65"/>
  <c r="H40" i="65"/>
  <c r="H41" i="64" s="1"/>
  <c r="N41" i="64" s="1"/>
  <c r="T41" i="64" s="1"/>
  <c r="Z41" i="64" s="1"/>
  <c r="U35" i="89" s="1"/>
  <c r="I40" i="65"/>
  <c r="D41" i="65"/>
  <c r="D42" i="64" s="1"/>
  <c r="J42" i="64" s="1"/>
  <c r="P42" i="64" s="1"/>
  <c r="V42" i="64" s="1"/>
  <c r="H40" i="92"/>
  <c r="T40" i="92"/>
  <c r="E41" i="65"/>
  <c r="F41" i="65"/>
  <c r="G42" i="64" s="1"/>
  <c r="M42" i="64" s="1"/>
  <c r="S42" i="64" s="1"/>
  <c r="Y42" i="64" s="1"/>
  <c r="K40" i="92"/>
  <c r="Q40" i="92"/>
  <c r="W40" i="92"/>
  <c r="G41" i="65"/>
  <c r="H41" i="65"/>
  <c r="I42" i="64" s="1"/>
  <c r="O42" i="64" s="1"/>
  <c r="U42" i="64" s="1"/>
  <c r="AA42" i="64" s="1"/>
  <c r="I41" i="65"/>
  <c r="D42" i="65"/>
  <c r="D43" i="64" s="1"/>
  <c r="J43" i="64" s="1"/>
  <c r="H41" i="92"/>
  <c r="T41" i="92" s="1"/>
  <c r="E42" i="65"/>
  <c r="F42" i="65"/>
  <c r="F43" i="64" s="1"/>
  <c r="L43" i="64" s="1"/>
  <c r="R43" i="64" s="1"/>
  <c r="X43" i="64" s="1"/>
  <c r="K41" i="92"/>
  <c r="Q41" i="92"/>
  <c r="W41" i="92"/>
  <c r="G42" i="65"/>
  <c r="H42" i="65"/>
  <c r="M41" i="92"/>
  <c r="S41" i="92"/>
  <c r="Y41" i="92"/>
  <c r="I42" i="65"/>
  <c r="D43" i="65"/>
  <c r="E44" i="64" s="1"/>
  <c r="K44" i="64" s="1"/>
  <c r="Q44" i="64" s="1"/>
  <c r="W44" i="64" s="1"/>
  <c r="I42" i="92"/>
  <c r="O42" i="92"/>
  <c r="U42" i="92" s="1"/>
  <c r="E43" i="65"/>
  <c r="F43" i="65"/>
  <c r="F44" i="64" s="1"/>
  <c r="L44" i="64" s="1"/>
  <c r="R44" i="64" s="1"/>
  <c r="X44" i="64" s="1"/>
  <c r="K42" i="92"/>
  <c r="Q42" i="92"/>
  <c r="W42" i="92"/>
  <c r="G43" i="65"/>
  <c r="H43" i="65"/>
  <c r="I44" i="64" s="1"/>
  <c r="O44" i="64" s="1"/>
  <c r="U44" i="64" s="1"/>
  <c r="AA44" i="64" s="1"/>
  <c r="M42" i="92"/>
  <c r="S42" i="92"/>
  <c r="Y42" i="92"/>
  <c r="I43" i="65"/>
  <c r="D44" i="65"/>
  <c r="D45" i="64" s="1"/>
  <c r="J45" i="64" s="1"/>
  <c r="H43" i="92"/>
  <c r="E44" i="65"/>
  <c r="F44" i="65"/>
  <c r="K43" i="92"/>
  <c r="Q43" i="92"/>
  <c r="W43" i="92"/>
  <c r="G44" i="65"/>
  <c r="H44" i="65"/>
  <c r="I44" i="65"/>
  <c r="D45" i="65"/>
  <c r="E45" i="65"/>
  <c r="F45" i="65"/>
  <c r="J44" i="92"/>
  <c r="P44" i="92"/>
  <c r="V44" i="92"/>
  <c r="G45" i="65"/>
  <c r="H45" i="65"/>
  <c r="I45" i="65"/>
  <c r="D46" i="65"/>
  <c r="E46" i="65"/>
  <c r="F46" i="65"/>
  <c r="G46" i="64" s="1"/>
  <c r="M46" i="64" s="1"/>
  <c r="S46" i="64" s="1"/>
  <c r="Y46" i="64" s="1"/>
  <c r="T36" i="89" s="1"/>
  <c r="K45" i="92"/>
  <c r="Q45" i="92"/>
  <c r="W45" i="92"/>
  <c r="G46" i="65"/>
  <c r="H46" i="65"/>
  <c r="H46" i="64" s="1"/>
  <c r="N46" i="64" s="1"/>
  <c r="T46" i="64" s="1"/>
  <c r="Z46" i="64" s="1"/>
  <c r="U36" i="89" s="1"/>
  <c r="M45" i="92"/>
  <c r="S45" i="92"/>
  <c r="Y45" i="92"/>
  <c r="I46" i="65"/>
  <c r="D47" i="65"/>
  <c r="E47" i="64" s="1"/>
  <c r="K47" i="64" s="1"/>
  <c r="Q47" i="64" s="1"/>
  <c r="W47" i="64" s="1"/>
  <c r="R37" i="89" s="1"/>
  <c r="E47" i="65"/>
  <c r="F47" i="65"/>
  <c r="G47" i="64" s="1"/>
  <c r="M47" i="64" s="1"/>
  <c r="S47" i="64" s="1"/>
  <c r="Y47" i="64" s="1"/>
  <c r="T37" i="89" s="1"/>
  <c r="J46" i="92"/>
  <c r="P46" i="92"/>
  <c r="V46" i="92"/>
  <c r="G47" i="65"/>
  <c r="H47" i="65"/>
  <c r="H47" i="64" s="1"/>
  <c r="N47" i="64" s="1"/>
  <c r="T47" i="64" s="1"/>
  <c r="Z47" i="64" s="1"/>
  <c r="U37" i="89" s="1"/>
  <c r="M46" i="92"/>
  <c r="S46" i="92"/>
  <c r="Y46" i="92"/>
  <c r="I47" i="65"/>
  <c r="D48" i="65"/>
  <c r="D48" i="64" s="1"/>
  <c r="J48" i="64" s="1"/>
  <c r="E48" i="65"/>
  <c r="F48" i="65"/>
  <c r="G48" i="64" s="1"/>
  <c r="M48" i="64" s="1"/>
  <c r="S48" i="64" s="1"/>
  <c r="Y48" i="64" s="1"/>
  <c r="T38" i="89" s="1"/>
  <c r="K47" i="92"/>
  <c r="Q47" i="92"/>
  <c r="W47" i="92"/>
  <c r="G48" i="65"/>
  <c r="H48" i="65"/>
  <c r="I48" i="64" s="1"/>
  <c r="O48" i="64" s="1"/>
  <c r="U48" i="64" s="1"/>
  <c r="AA48" i="64" s="1"/>
  <c r="V38" i="89" s="1"/>
  <c r="M47" i="92"/>
  <c r="S47" i="92"/>
  <c r="Y47" i="92"/>
  <c r="I48" i="65"/>
  <c r="D49" i="65"/>
  <c r="D49" i="64" s="1"/>
  <c r="J49" i="64" s="1"/>
  <c r="E49" i="65"/>
  <c r="F49" i="65"/>
  <c r="F49" i="64" s="1"/>
  <c r="L49" i="64" s="1"/>
  <c r="R49" i="64" s="1"/>
  <c r="X49" i="64" s="1"/>
  <c r="K48" i="92"/>
  <c r="Q48" i="92"/>
  <c r="W48" i="92"/>
  <c r="G49" i="65"/>
  <c r="H49" i="65"/>
  <c r="I49" i="64" s="1"/>
  <c r="O49" i="64" s="1"/>
  <c r="U49" i="64" s="1"/>
  <c r="AA49" i="64" s="1"/>
  <c r="M48" i="92"/>
  <c r="S48" i="92"/>
  <c r="Y48" i="92"/>
  <c r="I49" i="65"/>
  <c r="D50" i="65"/>
  <c r="D50" i="64" s="1"/>
  <c r="J50" i="64" s="1"/>
  <c r="P50" i="64" s="1"/>
  <c r="V50" i="64" s="1"/>
  <c r="Q41" i="89" s="1"/>
  <c r="I49" i="92"/>
  <c r="O49" i="92"/>
  <c r="U49" i="92" s="1"/>
  <c r="E50" i="65"/>
  <c r="F50" i="65"/>
  <c r="G50" i="64" s="1"/>
  <c r="M50" i="64" s="1"/>
  <c r="S50" i="64" s="1"/>
  <c r="Y50" i="64" s="1"/>
  <c r="T41" i="89" s="1"/>
  <c r="K49" i="92"/>
  <c r="Q49" i="92"/>
  <c r="W49" i="92"/>
  <c r="G50" i="65"/>
  <c r="H50" i="65"/>
  <c r="I50" i="64" s="1"/>
  <c r="O50" i="64" s="1"/>
  <c r="U50" i="64" s="1"/>
  <c r="AA50" i="64" s="1"/>
  <c r="V41" i="89" s="1"/>
  <c r="M49" i="92"/>
  <c r="S49" i="92"/>
  <c r="Y49" i="92"/>
  <c r="I50" i="65"/>
  <c r="D51" i="65"/>
  <c r="I50" i="92"/>
  <c r="O50" i="92" s="1"/>
  <c r="U50" i="92" s="1"/>
  <c r="E51" i="65"/>
  <c r="F51" i="65"/>
  <c r="G51" i="64" s="1"/>
  <c r="M51" i="64" s="1"/>
  <c r="S51" i="64" s="1"/>
  <c r="Y51" i="64" s="1"/>
  <c r="T42" i="89" s="1"/>
  <c r="K50" i="92"/>
  <c r="Q50" i="92"/>
  <c r="W50" i="92"/>
  <c r="G51" i="65"/>
  <c r="H51" i="65"/>
  <c r="H51" i="64" s="1"/>
  <c r="N51" i="64" s="1"/>
  <c r="T51" i="64" s="1"/>
  <c r="Z51" i="64" s="1"/>
  <c r="U42" i="89" s="1"/>
  <c r="M50" i="92"/>
  <c r="S50" i="92"/>
  <c r="Y50" i="92"/>
  <c r="I51" i="65"/>
  <c r="D52" i="65"/>
  <c r="E52" i="65"/>
  <c r="F52" i="65"/>
  <c r="G52" i="64" s="1"/>
  <c r="M52" i="64" s="1"/>
  <c r="S52" i="64" s="1"/>
  <c r="Y52" i="64" s="1"/>
  <c r="T43" i="89" s="1"/>
  <c r="K51" i="92"/>
  <c r="Q51" i="92"/>
  <c r="W51" i="92"/>
  <c r="G52" i="65"/>
  <c r="H52" i="65"/>
  <c r="M51" i="92"/>
  <c r="S51" i="92"/>
  <c r="Y51" i="92"/>
  <c r="I52" i="65"/>
  <c r="D53" i="65"/>
  <c r="E53" i="64" s="1"/>
  <c r="K53" i="64" s="1"/>
  <c r="Q53" i="64" s="1"/>
  <c r="W53" i="64" s="1"/>
  <c r="R44" i="89" s="1"/>
  <c r="I52" i="92"/>
  <c r="O52" i="92" s="1"/>
  <c r="U52" i="92" s="1"/>
  <c r="E53" i="65"/>
  <c r="F53" i="65"/>
  <c r="G53" i="64" s="1"/>
  <c r="M53" i="64" s="1"/>
  <c r="S53" i="64" s="1"/>
  <c r="Y53" i="64" s="1"/>
  <c r="T44" i="89" s="1"/>
  <c r="K52" i="92"/>
  <c r="Q52" i="92"/>
  <c r="W52" i="92"/>
  <c r="G53" i="65"/>
  <c r="H53" i="65"/>
  <c r="I53" i="64" s="1"/>
  <c r="O53" i="64" s="1"/>
  <c r="U53" i="64" s="1"/>
  <c r="AA53" i="64" s="1"/>
  <c r="V44" i="89" s="1"/>
  <c r="M52" i="92"/>
  <c r="S52" i="92"/>
  <c r="Y52" i="92"/>
  <c r="I53" i="65"/>
  <c r="D54" i="65"/>
  <c r="E54" i="65"/>
  <c r="F54" i="65"/>
  <c r="K53" i="92"/>
  <c r="Q53" i="92"/>
  <c r="W53" i="92"/>
  <c r="G54" i="65"/>
  <c r="H54" i="65"/>
  <c r="H54" i="64" s="1"/>
  <c r="N54" i="64" s="1"/>
  <c r="T54" i="64" s="1"/>
  <c r="Z54" i="64" s="1"/>
  <c r="U45" i="89" s="1"/>
  <c r="L53" i="92"/>
  <c r="R53" i="92"/>
  <c r="X53" i="92"/>
  <c r="I54" i="65"/>
  <c r="D55" i="65"/>
  <c r="D55" i="64" s="1"/>
  <c r="J55" i="64" s="1"/>
  <c r="P55" i="64" s="1"/>
  <c r="V55" i="64" s="1"/>
  <c r="E55" i="65"/>
  <c r="F55" i="65"/>
  <c r="F55" i="64" s="1"/>
  <c r="L55" i="64" s="1"/>
  <c r="R55" i="64" s="1"/>
  <c r="X55" i="64" s="1"/>
  <c r="K54" i="92"/>
  <c r="Q54" i="92"/>
  <c r="W54" i="92"/>
  <c r="G55" i="65"/>
  <c r="H55" i="65"/>
  <c r="M54" i="92"/>
  <c r="S54" i="92"/>
  <c r="Y54" i="92"/>
  <c r="I55" i="65"/>
  <c r="D56" i="65"/>
  <c r="E56" i="65"/>
  <c r="F56" i="65"/>
  <c r="F56" i="64" s="1"/>
  <c r="L56" i="64" s="1"/>
  <c r="R56" i="64" s="1"/>
  <c r="X56" i="64" s="1"/>
  <c r="K55" i="92"/>
  <c r="Q55" i="92"/>
  <c r="W55" i="92"/>
  <c r="G56" i="65"/>
  <c r="H56" i="65"/>
  <c r="H56" i="64" s="1"/>
  <c r="N56" i="64" s="1"/>
  <c r="T56" i="64" s="1"/>
  <c r="Z56" i="64" s="1"/>
  <c r="I56" i="65"/>
  <c r="D57" i="65"/>
  <c r="D57" i="64" s="1"/>
  <c r="J57" i="64" s="1"/>
  <c r="I56" i="92"/>
  <c r="O56" i="92"/>
  <c r="U56" i="92" s="1"/>
  <c r="E57" i="65"/>
  <c r="F57" i="65"/>
  <c r="F57" i="64" s="1"/>
  <c r="L57" i="64" s="1"/>
  <c r="R57" i="64" s="1"/>
  <c r="X57" i="64" s="1"/>
  <c r="S46" i="89" s="1"/>
  <c r="K56" i="92"/>
  <c r="Q56" i="92"/>
  <c r="W56" i="92"/>
  <c r="G57" i="65"/>
  <c r="H57" i="65"/>
  <c r="H57" i="64" s="1"/>
  <c r="N57" i="64" s="1"/>
  <c r="T57" i="64" s="1"/>
  <c r="Z57" i="64" s="1"/>
  <c r="U46" i="89" s="1"/>
  <c r="M56" i="92"/>
  <c r="S56" i="92"/>
  <c r="Y56" i="92"/>
  <c r="I57" i="65"/>
  <c r="D58" i="65"/>
  <c r="D58" i="64" s="1"/>
  <c r="J58" i="64" s="1"/>
  <c r="H57" i="92"/>
  <c r="T57" i="92"/>
  <c r="E58" i="65"/>
  <c r="F58" i="65"/>
  <c r="G58" i="64" s="1"/>
  <c r="M58" i="64" s="1"/>
  <c r="S58" i="64" s="1"/>
  <c r="Y58" i="64" s="1"/>
  <c r="T126" i="89" s="1"/>
  <c r="K57" i="92"/>
  <c r="Q57" i="92"/>
  <c r="W57" i="92"/>
  <c r="G58" i="65"/>
  <c r="H58" i="65"/>
  <c r="H58" i="64" s="1"/>
  <c r="N58" i="64" s="1"/>
  <c r="T58" i="64" s="1"/>
  <c r="Z58" i="64" s="1"/>
  <c r="U126" i="89" s="1"/>
  <c r="M57" i="92"/>
  <c r="S57" i="92"/>
  <c r="Y57" i="92"/>
  <c r="I58" i="65"/>
  <c r="D59" i="65"/>
  <c r="H58" i="92"/>
  <c r="E59" i="65"/>
  <c r="F59" i="65"/>
  <c r="G59" i="64" s="1"/>
  <c r="M59" i="64" s="1"/>
  <c r="S59" i="64" s="1"/>
  <c r="Y59" i="64" s="1"/>
  <c r="K58" i="92"/>
  <c r="Q58" i="92"/>
  <c r="W58" i="92"/>
  <c r="G59" i="65"/>
  <c r="H59" i="65"/>
  <c r="I59" i="64" s="1"/>
  <c r="O59" i="64" s="1"/>
  <c r="U59" i="64" s="1"/>
  <c r="AA59" i="64" s="1"/>
  <c r="M58" i="92"/>
  <c r="S58" i="92"/>
  <c r="Y58" i="92"/>
  <c r="I59" i="65"/>
  <c r="D60" i="65"/>
  <c r="D60" i="64" s="1"/>
  <c r="J60" i="64" s="1"/>
  <c r="I59" i="92"/>
  <c r="O59" i="92"/>
  <c r="U59" i="92" s="1"/>
  <c r="E60" i="65"/>
  <c r="F60" i="65"/>
  <c r="F60" i="64" s="1"/>
  <c r="L60" i="64" s="1"/>
  <c r="R60" i="64" s="1"/>
  <c r="X60" i="64" s="1"/>
  <c r="S47" i="89" s="1"/>
  <c r="K59" i="92"/>
  <c r="Q59" i="92"/>
  <c r="W59" i="92"/>
  <c r="G60" i="65"/>
  <c r="H60" i="65"/>
  <c r="I60" i="64" s="1"/>
  <c r="O60" i="64" s="1"/>
  <c r="U60" i="64" s="1"/>
  <c r="AA60" i="64" s="1"/>
  <c r="V47" i="89" s="1"/>
  <c r="M59" i="92"/>
  <c r="S59" i="92"/>
  <c r="Y59" i="92"/>
  <c r="I60" i="65"/>
  <c r="D61" i="65"/>
  <c r="D61" i="64" s="1"/>
  <c r="J61" i="64" s="1"/>
  <c r="P61" i="64" s="1"/>
  <c r="V61" i="64" s="1"/>
  <c r="Q48" i="89" s="1"/>
  <c r="I60" i="92"/>
  <c r="O60" i="92"/>
  <c r="U60" i="92" s="1"/>
  <c r="E61" i="65"/>
  <c r="F61" i="65"/>
  <c r="F61" i="64" s="1"/>
  <c r="L61" i="64" s="1"/>
  <c r="R61" i="64" s="1"/>
  <c r="X61" i="64" s="1"/>
  <c r="S48" i="89" s="1"/>
  <c r="K60" i="92"/>
  <c r="Q60" i="92"/>
  <c r="W60" i="92"/>
  <c r="G61" i="65"/>
  <c r="H61" i="65"/>
  <c r="M60" i="92"/>
  <c r="S60" i="92"/>
  <c r="Y60" i="92"/>
  <c r="I61" i="65"/>
  <c r="D62" i="65"/>
  <c r="E62" i="65"/>
  <c r="F62" i="65"/>
  <c r="F62" i="64" s="1"/>
  <c r="L62" i="64" s="1"/>
  <c r="R62" i="64" s="1"/>
  <c r="X62" i="64" s="1"/>
  <c r="S49" i="89" s="1"/>
  <c r="K61" i="92"/>
  <c r="Q61" i="92"/>
  <c r="W61" i="92"/>
  <c r="G62" i="65"/>
  <c r="H62" i="65"/>
  <c r="H62" i="64" s="1"/>
  <c r="N62" i="64" s="1"/>
  <c r="T62" i="64" s="1"/>
  <c r="Z62" i="64" s="1"/>
  <c r="U49" i="89" s="1"/>
  <c r="L61" i="92"/>
  <c r="R61" i="92"/>
  <c r="X61" i="92"/>
  <c r="I62" i="65"/>
  <c r="D63" i="65"/>
  <c r="E63" i="65"/>
  <c r="F63" i="65"/>
  <c r="G63" i="64" s="1"/>
  <c r="M63" i="64" s="1"/>
  <c r="S63" i="64" s="1"/>
  <c r="Y63" i="64" s="1"/>
  <c r="T50" i="89" s="1"/>
  <c r="K62" i="92"/>
  <c r="Q62" i="92"/>
  <c r="W62" i="92"/>
  <c r="G63" i="65"/>
  <c r="H63" i="65"/>
  <c r="I63" i="64" s="1"/>
  <c r="O63" i="64" s="1"/>
  <c r="U63" i="64" s="1"/>
  <c r="AA63" i="64" s="1"/>
  <c r="V50" i="89" s="1"/>
  <c r="M62" i="92"/>
  <c r="S62" i="92"/>
  <c r="Y62" i="92"/>
  <c r="I63" i="65"/>
  <c r="D64" i="65"/>
  <c r="E64" i="64" s="1"/>
  <c r="K64" i="64" s="1"/>
  <c r="Q64" i="64" s="1"/>
  <c r="W64" i="64" s="1"/>
  <c r="E64" i="65"/>
  <c r="F64" i="65"/>
  <c r="K63" i="92"/>
  <c r="Q63" i="92"/>
  <c r="W63" i="92"/>
  <c r="G64" i="65"/>
  <c r="H64" i="65"/>
  <c r="I64" i="64" s="1"/>
  <c r="O64" i="64" s="1"/>
  <c r="U64" i="64" s="1"/>
  <c r="AA64" i="64" s="1"/>
  <c r="L63" i="92"/>
  <c r="R63" i="92"/>
  <c r="X63" i="92"/>
  <c r="I64" i="65"/>
  <c r="D65" i="65"/>
  <c r="D65" i="64" s="1"/>
  <c r="J65" i="64" s="1"/>
  <c r="P65" i="64" s="1"/>
  <c r="V65" i="64" s="1"/>
  <c r="Q51" i="89" s="1"/>
  <c r="I64" i="92"/>
  <c r="O64" i="92" s="1"/>
  <c r="U64" i="92" s="1"/>
  <c r="E65" i="65"/>
  <c r="F65" i="65"/>
  <c r="G65" i="64" s="1"/>
  <c r="M65" i="64" s="1"/>
  <c r="S65" i="64" s="1"/>
  <c r="Y65" i="64" s="1"/>
  <c r="T51" i="89" s="1"/>
  <c r="K64" i="92"/>
  <c r="Q64" i="92"/>
  <c r="W64" i="92"/>
  <c r="G65" i="65"/>
  <c r="H65" i="65"/>
  <c r="H65" i="64" s="1"/>
  <c r="N65" i="64" s="1"/>
  <c r="T65" i="64" s="1"/>
  <c r="Z65" i="64" s="1"/>
  <c r="U51" i="89" s="1"/>
  <c r="M64" i="92"/>
  <c r="S64" i="92"/>
  <c r="Y64" i="92"/>
  <c r="I65" i="65"/>
  <c r="D66" i="65"/>
  <c r="D66" i="64" s="1"/>
  <c r="J66" i="64" s="1"/>
  <c r="I65" i="92"/>
  <c r="O65" i="92"/>
  <c r="U65" i="92" s="1"/>
  <c r="E66" i="65"/>
  <c r="F66" i="65"/>
  <c r="F66" i="64" s="1"/>
  <c r="L66" i="64" s="1"/>
  <c r="R66" i="64" s="1"/>
  <c r="X66" i="64" s="1"/>
  <c r="S52" i="89" s="1"/>
  <c r="K65" i="92"/>
  <c r="Q65" i="92"/>
  <c r="W65" i="92"/>
  <c r="G66" i="65"/>
  <c r="H66" i="65"/>
  <c r="H66" i="64" s="1"/>
  <c r="N66" i="64" s="1"/>
  <c r="T66" i="64" s="1"/>
  <c r="Z66" i="64" s="1"/>
  <c r="U52" i="89" s="1"/>
  <c r="M65" i="92"/>
  <c r="S65" i="92"/>
  <c r="Y65" i="92"/>
  <c r="I66" i="65"/>
  <c r="D67" i="65"/>
  <c r="H66" i="92"/>
  <c r="E67" i="65"/>
  <c r="F67" i="65"/>
  <c r="G67" i="64" s="1"/>
  <c r="M67" i="64" s="1"/>
  <c r="S67" i="64" s="1"/>
  <c r="Y67" i="64" s="1"/>
  <c r="T124" i="89" s="1"/>
  <c r="K66" i="92"/>
  <c r="Q66" i="92"/>
  <c r="W66" i="92"/>
  <c r="G67" i="65"/>
  <c r="H67" i="65"/>
  <c r="I67" i="64" s="1"/>
  <c r="O67" i="64" s="1"/>
  <c r="U67" i="64" s="1"/>
  <c r="AA67" i="64" s="1"/>
  <c r="V124" i="89" s="1"/>
  <c r="M66" i="92"/>
  <c r="S66" i="92"/>
  <c r="Y66" i="92"/>
  <c r="I67" i="65"/>
  <c r="D68" i="65"/>
  <c r="D68" i="64" s="1"/>
  <c r="J68" i="64" s="1"/>
  <c r="E68" i="65"/>
  <c r="F68" i="65"/>
  <c r="K67" i="92"/>
  <c r="Q67" i="92"/>
  <c r="W67" i="92"/>
  <c r="G68" i="65"/>
  <c r="H68" i="65"/>
  <c r="H68" i="64" s="1"/>
  <c r="N68" i="64" s="1"/>
  <c r="T68" i="64" s="1"/>
  <c r="Z68" i="64" s="1"/>
  <c r="M67" i="92"/>
  <c r="S67" i="92"/>
  <c r="Y67" i="92"/>
  <c r="I68" i="65"/>
  <c r="D69" i="65"/>
  <c r="E69" i="65"/>
  <c r="F69" i="65"/>
  <c r="G69" i="64" s="1"/>
  <c r="M69" i="64" s="1"/>
  <c r="S69" i="64" s="1"/>
  <c r="Y69" i="64" s="1"/>
  <c r="T54" i="89" s="1"/>
  <c r="K68" i="92"/>
  <c r="Q68" i="92"/>
  <c r="W68" i="92"/>
  <c r="G69" i="65"/>
  <c r="H69" i="65"/>
  <c r="I69" i="64" s="1"/>
  <c r="O69" i="64" s="1"/>
  <c r="U69" i="64" s="1"/>
  <c r="AA69" i="64" s="1"/>
  <c r="V54" i="89" s="1"/>
  <c r="M68" i="92"/>
  <c r="S68" i="92"/>
  <c r="Y68" i="92"/>
  <c r="I69" i="65"/>
  <c r="D70" i="65"/>
  <c r="E70" i="65"/>
  <c r="F70" i="65"/>
  <c r="F70" i="64" s="1"/>
  <c r="L70" i="64" s="1"/>
  <c r="R70" i="64" s="1"/>
  <c r="X70" i="64" s="1"/>
  <c r="S55" i="89" s="1"/>
  <c r="K69" i="92"/>
  <c r="Q69" i="92"/>
  <c r="W69" i="92"/>
  <c r="G70" i="65"/>
  <c r="H70" i="65"/>
  <c r="H70" i="64" s="1"/>
  <c r="N70" i="64" s="1"/>
  <c r="T70" i="64" s="1"/>
  <c r="Z70" i="64" s="1"/>
  <c r="U55" i="89" s="1"/>
  <c r="M69" i="92"/>
  <c r="S69" i="92"/>
  <c r="Y69" i="92"/>
  <c r="I70" i="65"/>
  <c r="D71" i="65"/>
  <c r="E71" i="64" s="1"/>
  <c r="K71" i="64" s="1"/>
  <c r="Q71" i="64" s="1"/>
  <c r="W71" i="64" s="1"/>
  <c r="E71" i="65"/>
  <c r="F71" i="65"/>
  <c r="G71" i="64" s="1"/>
  <c r="M71" i="64" s="1"/>
  <c r="S71" i="64" s="1"/>
  <c r="Y71" i="64" s="1"/>
  <c r="K70" i="92"/>
  <c r="Q70" i="92"/>
  <c r="W70" i="92"/>
  <c r="G71" i="65"/>
  <c r="H71" i="65"/>
  <c r="H71" i="64" s="1"/>
  <c r="N71" i="64" s="1"/>
  <c r="T71" i="64" s="1"/>
  <c r="Z71" i="64" s="1"/>
  <c r="L70" i="92"/>
  <c r="R70" i="92"/>
  <c r="X70" i="92"/>
  <c r="I71" i="65"/>
  <c r="D72" i="65"/>
  <c r="E72" i="64" s="1"/>
  <c r="K72" i="64" s="1"/>
  <c r="Q72" i="64" s="1"/>
  <c r="W72" i="64" s="1"/>
  <c r="I71" i="92"/>
  <c r="O71" i="92" s="1"/>
  <c r="U71" i="92" s="1"/>
  <c r="E72" i="65"/>
  <c r="F72" i="65"/>
  <c r="G72" i="64" s="1"/>
  <c r="M72" i="64" s="1"/>
  <c r="S72" i="64" s="1"/>
  <c r="Y72" i="64" s="1"/>
  <c r="K71" i="92"/>
  <c r="Q71" i="92"/>
  <c r="W71" i="92"/>
  <c r="G72" i="65"/>
  <c r="H72" i="65"/>
  <c r="I72" i="64" s="1"/>
  <c r="O72" i="64" s="1"/>
  <c r="U72" i="64" s="1"/>
  <c r="AA72" i="64" s="1"/>
  <c r="M71" i="92"/>
  <c r="S71" i="92"/>
  <c r="Y71" i="92"/>
  <c r="I72" i="65"/>
  <c r="D73" i="65"/>
  <c r="E73" i="64" s="1"/>
  <c r="K73" i="64" s="1"/>
  <c r="Q73" i="64" s="1"/>
  <c r="W73" i="64" s="1"/>
  <c r="R56" i="89" s="1"/>
  <c r="E73" i="65"/>
  <c r="F73" i="65"/>
  <c r="K72" i="92"/>
  <c r="Q72" i="92"/>
  <c r="W72" i="92"/>
  <c r="G73" i="65"/>
  <c r="H73" i="65"/>
  <c r="H73" i="64" s="1"/>
  <c r="N73" i="64" s="1"/>
  <c r="T73" i="64" s="1"/>
  <c r="Z73" i="64" s="1"/>
  <c r="U56" i="89" s="1"/>
  <c r="L72" i="92"/>
  <c r="R72" i="92"/>
  <c r="X72" i="92"/>
  <c r="I73" i="65"/>
  <c r="D74" i="65"/>
  <c r="E74" i="64" s="1"/>
  <c r="K74" i="64" s="1"/>
  <c r="Q74" i="64" s="1"/>
  <c r="W74" i="64" s="1"/>
  <c r="R57" i="89" s="1"/>
  <c r="I73" i="92"/>
  <c r="O73" i="92" s="1"/>
  <c r="U73" i="92" s="1"/>
  <c r="E74" i="65"/>
  <c r="F74" i="65"/>
  <c r="F74" i="64" s="1"/>
  <c r="L74" i="64" s="1"/>
  <c r="R74" i="64" s="1"/>
  <c r="X74" i="64" s="1"/>
  <c r="S57" i="89" s="1"/>
  <c r="K73" i="92"/>
  <c r="Q73" i="92"/>
  <c r="W73" i="92"/>
  <c r="G74" i="65"/>
  <c r="H74" i="65"/>
  <c r="H74" i="64" s="1"/>
  <c r="N74" i="64" s="1"/>
  <c r="T74" i="64" s="1"/>
  <c r="Z74" i="64" s="1"/>
  <c r="U57" i="89" s="1"/>
  <c r="L73" i="92"/>
  <c r="R73" i="92"/>
  <c r="X73" i="92"/>
  <c r="I74" i="65"/>
  <c r="D75" i="65"/>
  <c r="E75" i="65"/>
  <c r="F75" i="65"/>
  <c r="F75" i="64" s="1"/>
  <c r="L75" i="64" s="1"/>
  <c r="R75" i="64" s="1"/>
  <c r="X75" i="64" s="1"/>
  <c r="S58" i="89" s="1"/>
  <c r="K74" i="92"/>
  <c r="Q74" i="92"/>
  <c r="W74" i="92"/>
  <c r="G75" i="65"/>
  <c r="H75" i="65"/>
  <c r="H75" i="64" s="1"/>
  <c r="N75" i="64" s="1"/>
  <c r="T75" i="64" s="1"/>
  <c r="Z75" i="64" s="1"/>
  <c r="U58" i="89" s="1"/>
  <c r="M74" i="92"/>
  <c r="S74" i="92"/>
  <c r="Y74" i="92"/>
  <c r="I75" i="65"/>
  <c r="D76" i="65"/>
  <c r="E76" i="64" s="1"/>
  <c r="K76" i="64" s="1"/>
  <c r="Q76" i="64" s="1"/>
  <c r="W76" i="64" s="1"/>
  <c r="I75" i="92"/>
  <c r="O75" i="92"/>
  <c r="U75" i="92"/>
  <c r="E76" i="65"/>
  <c r="F76" i="65"/>
  <c r="G76" i="64" s="1"/>
  <c r="M76" i="64" s="1"/>
  <c r="S76" i="64" s="1"/>
  <c r="Y76" i="64" s="1"/>
  <c r="K75" i="92"/>
  <c r="Q75" i="92"/>
  <c r="W75" i="92"/>
  <c r="G76" i="65"/>
  <c r="H76" i="65"/>
  <c r="I76" i="64" s="1"/>
  <c r="O76" i="64" s="1"/>
  <c r="U76" i="64" s="1"/>
  <c r="AA76" i="64" s="1"/>
  <c r="M75" i="92"/>
  <c r="S75" i="92"/>
  <c r="Y75" i="92"/>
  <c r="I76" i="65"/>
  <c r="D77" i="65"/>
  <c r="E77" i="64" s="1"/>
  <c r="K77" i="64" s="1"/>
  <c r="Q77" i="64" s="1"/>
  <c r="W77" i="64" s="1"/>
  <c r="R59" i="89" s="1"/>
  <c r="H76" i="92"/>
  <c r="T76" i="92"/>
  <c r="E77" i="65"/>
  <c r="F77" i="65"/>
  <c r="K76" i="92"/>
  <c r="Q76" i="92"/>
  <c r="W76" i="92"/>
  <c r="G77" i="65"/>
  <c r="H77" i="65"/>
  <c r="H77" i="64" s="1"/>
  <c r="N77" i="64" s="1"/>
  <c r="T77" i="64" s="1"/>
  <c r="Z77" i="64" s="1"/>
  <c r="U59" i="89" s="1"/>
  <c r="M76" i="92"/>
  <c r="S76" i="92"/>
  <c r="Y76" i="92"/>
  <c r="I77" i="65"/>
  <c r="D78" i="65"/>
  <c r="E78" i="64" s="1"/>
  <c r="K78" i="64" s="1"/>
  <c r="Q78" i="64" s="1"/>
  <c r="W78" i="64" s="1"/>
  <c r="R60" i="89" s="1"/>
  <c r="E78" i="65"/>
  <c r="F78" i="65"/>
  <c r="F78" i="64" s="1"/>
  <c r="L78" i="64" s="1"/>
  <c r="R78" i="64" s="1"/>
  <c r="X78" i="64" s="1"/>
  <c r="S60" i="89" s="1"/>
  <c r="K77" i="92"/>
  <c r="Q77" i="92"/>
  <c r="W77" i="92"/>
  <c r="G78" i="65"/>
  <c r="H78" i="65"/>
  <c r="I78" i="64" s="1"/>
  <c r="O78" i="64" s="1"/>
  <c r="U78" i="64" s="1"/>
  <c r="AA78" i="64" s="1"/>
  <c r="V60" i="89" s="1"/>
  <c r="L77" i="92"/>
  <c r="R77" i="92"/>
  <c r="X77" i="92"/>
  <c r="I78" i="65"/>
  <c r="D79" i="65"/>
  <c r="D79" i="64" s="1"/>
  <c r="J79" i="64" s="1"/>
  <c r="E79" i="65"/>
  <c r="F79" i="65"/>
  <c r="F79" i="64" s="1"/>
  <c r="L79" i="64" s="1"/>
  <c r="R79" i="64" s="1"/>
  <c r="X79" i="64" s="1"/>
  <c r="S61" i="89" s="1"/>
  <c r="K78" i="92"/>
  <c r="Q78" i="92"/>
  <c r="W78" i="92"/>
  <c r="G79" i="65"/>
  <c r="H79" i="65"/>
  <c r="I79" i="64" s="1"/>
  <c r="O79" i="64" s="1"/>
  <c r="U79" i="64" s="1"/>
  <c r="AA79" i="64" s="1"/>
  <c r="V61" i="89" s="1"/>
  <c r="M78" i="92"/>
  <c r="S78" i="92"/>
  <c r="Y78" i="92"/>
  <c r="I79" i="65"/>
  <c r="D80" i="65"/>
  <c r="E80" i="64" s="1"/>
  <c r="K80" i="64" s="1"/>
  <c r="Q80" i="64" s="1"/>
  <c r="W80" i="64" s="1"/>
  <c r="E80" i="65"/>
  <c r="F80" i="65"/>
  <c r="G80" i="64" s="1"/>
  <c r="M80" i="64" s="1"/>
  <c r="S80" i="64" s="1"/>
  <c r="Y80" i="64" s="1"/>
  <c r="K79" i="92"/>
  <c r="Q79" i="92"/>
  <c r="W79" i="92"/>
  <c r="G80" i="65"/>
  <c r="H80" i="65"/>
  <c r="H80" i="64" s="1"/>
  <c r="N80" i="64" s="1"/>
  <c r="T80" i="64" s="1"/>
  <c r="Z80" i="64" s="1"/>
  <c r="M79" i="92"/>
  <c r="S79" i="92"/>
  <c r="Y79" i="92"/>
  <c r="I80" i="65"/>
  <c r="D81" i="65"/>
  <c r="D81" i="64" s="1"/>
  <c r="J81" i="64" s="1"/>
  <c r="P81" i="64" s="1"/>
  <c r="V81" i="64" s="1"/>
  <c r="E81" i="65"/>
  <c r="F81" i="65"/>
  <c r="F81" i="64" s="1"/>
  <c r="L81" i="64" s="1"/>
  <c r="R81" i="64" s="1"/>
  <c r="X81" i="64" s="1"/>
  <c r="K80" i="92"/>
  <c r="Q80" i="92"/>
  <c r="W80" i="92"/>
  <c r="G81" i="65"/>
  <c r="H81" i="65"/>
  <c r="M80" i="92"/>
  <c r="S80" i="92"/>
  <c r="Y80" i="92"/>
  <c r="I81" i="65"/>
  <c r="D82" i="65"/>
  <c r="D82" i="64" s="1"/>
  <c r="J82" i="64" s="1"/>
  <c r="I81" i="92"/>
  <c r="O81" i="92"/>
  <c r="U81" i="92" s="1"/>
  <c r="E82" i="65"/>
  <c r="F82" i="65"/>
  <c r="J81" i="92"/>
  <c r="P81" i="92"/>
  <c r="V81" i="92"/>
  <c r="G82" i="65"/>
  <c r="H82" i="65"/>
  <c r="H82" i="64" s="1"/>
  <c r="N82" i="64" s="1"/>
  <c r="T82" i="64" s="1"/>
  <c r="Z82" i="64" s="1"/>
  <c r="U62" i="89" s="1"/>
  <c r="L81" i="92"/>
  <c r="R81" i="92"/>
  <c r="X81" i="92"/>
  <c r="I82" i="65"/>
  <c r="D83" i="65"/>
  <c r="E42" i="64" s="1"/>
  <c r="K42" i="64" s="1"/>
  <c r="Q42" i="64" s="1"/>
  <c r="W42" i="64" s="1"/>
  <c r="I40" i="92"/>
  <c r="O40" i="92"/>
  <c r="U40" i="92" s="1"/>
  <c r="E83" i="65"/>
  <c r="F83" i="65"/>
  <c r="F83" i="64" s="1"/>
  <c r="L83" i="64" s="1"/>
  <c r="R83" i="64" s="1"/>
  <c r="X83" i="64" s="1"/>
  <c r="S63" i="89" s="1"/>
  <c r="K82" i="92"/>
  <c r="Q82" i="92"/>
  <c r="W82" i="92"/>
  <c r="G83" i="65"/>
  <c r="H83" i="65"/>
  <c r="I83" i="64" s="1"/>
  <c r="O83" i="64" s="1"/>
  <c r="U83" i="64" s="1"/>
  <c r="AA83" i="64" s="1"/>
  <c r="V63" i="89" s="1"/>
  <c r="M82" i="92"/>
  <c r="S82" i="92"/>
  <c r="Y82" i="92"/>
  <c r="I83" i="65"/>
  <c r="D84" i="65"/>
  <c r="E84" i="65"/>
  <c r="F84" i="65"/>
  <c r="G84" i="64" s="1"/>
  <c r="M84" i="64" s="1"/>
  <c r="S84" i="64" s="1"/>
  <c r="Y84" i="64" s="1"/>
  <c r="T65" i="89" s="1"/>
  <c r="K83" i="92"/>
  <c r="Q83" i="92"/>
  <c r="W83" i="92"/>
  <c r="G84" i="65"/>
  <c r="H84" i="65"/>
  <c r="H84" i="64" s="1"/>
  <c r="N84" i="64" s="1"/>
  <c r="T84" i="64" s="1"/>
  <c r="Z84" i="64" s="1"/>
  <c r="U65" i="89" s="1"/>
  <c r="M83" i="92"/>
  <c r="S83" i="92"/>
  <c r="Y83" i="92"/>
  <c r="I84" i="65"/>
  <c r="D85" i="65"/>
  <c r="D85" i="64" s="1"/>
  <c r="J85" i="64" s="1"/>
  <c r="E85" i="65"/>
  <c r="F85" i="65"/>
  <c r="F85" i="64" s="1"/>
  <c r="L85" i="64" s="1"/>
  <c r="R85" i="64" s="1"/>
  <c r="X85" i="64" s="1"/>
  <c r="K84" i="92"/>
  <c r="Q84" i="92"/>
  <c r="W84" i="92"/>
  <c r="G85" i="65"/>
  <c r="H85" i="65"/>
  <c r="H85" i="64" s="1"/>
  <c r="N85" i="64" s="1"/>
  <c r="T85" i="64" s="1"/>
  <c r="Z85" i="64" s="1"/>
  <c r="M84" i="92"/>
  <c r="S84" i="92"/>
  <c r="Y84" i="92"/>
  <c r="I85" i="65"/>
  <c r="D86" i="65"/>
  <c r="E86" i="64" s="1"/>
  <c r="K86" i="64" s="1"/>
  <c r="Q86" i="64" s="1"/>
  <c r="W86" i="64" s="1"/>
  <c r="I85" i="92"/>
  <c r="O85" i="92" s="1"/>
  <c r="U85" i="92" s="1"/>
  <c r="E86" i="65"/>
  <c r="F86" i="65"/>
  <c r="F86" i="64" s="1"/>
  <c r="L86" i="64" s="1"/>
  <c r="R86" i="64" s="1"/>
  <c r="X86" i="64" s="1"/>
  <c r="K85" i="92"/>
  <c r="Q85" i="92"/>
  <c r="W85" i="92"/>
  <c r="G86" i="65"/>
  <c r="H86" i="65"/>
  <c r="H86" i="64" s="1"/>
  <c r="N86" i="64" s="1"/>
  <c r="T86" i="64" s="1"/>
  <c r="Z86" i="64" s="1"/>
  <c r="M85" i="92"/>
  <c r="S85" i="92"/>
  <c r="Y85" i="92"/>
  <c r="I86" i="65"/>
  <c r="D87" i="65"/>
  <c r="I86" i="92"/>
  <c r="O86" i="92" s="1"/>
  <c r="U86" i="92" s="1"/>
  <c r="E87" i="65"/>
  <c r="F87" i="65"/>
  <c r="F87" i="64" s="1"/>
  <c r="L87" i="64" s="1"/>
  <c r="R87" i="64" s="1"/>
  <c r="X87" i="64" s="1"/>
  <c r="J86" i="92"/>
  <c r="P86" i="92"/>
  <c r="V86" i="92"/>
  <c r="G87" i="65"/>
  <c r="H87" i="65"/>
  <c r="M86" i="92"/>
  <c r="S86" i="92"/>
  <c r="Y86" i="92"/>
  <c r="I87" i="65"/>
  <c r="D88" i="65"/>
  <c r="E88" i="64" s="1"/>
  <c r="K88" i="64" s="1"/>
  <c r="Q88" i="64" s="1"/>
  <c r="W88" i="64" s="1"/>
  <c r="R66" i="89" s="1"/>
  <c r="E88" i="65"/>
  <c r="F88" i="65"/>
  <c r="F88" i="64" s="1"/>
  <c r="L88" i="64" s="1"/>
  <c r="R88" i="64" s="1"/>
  <c r="X88" i="64" s="1"/>
  <c r="S66" i="89" s="1"/>
  <c r="K87" i="92"/>
  <c r="Q87" i="92"/>
  <c r="W87" i="92"/>
  <c r="G88" i="65"/>
  <c r="H88" i="65"/>
  <c r="H88" i="64" s="1"/>
  <c r="N88" i="64" s="1"/>
  <c r="T88" i="64" s="1"/>
  <c r="Z88" i="64" s="1"/>
  <c r="U66" i="89" s="1"/>
  <c r="M87" i="92"/>
  <c r="S87" i="92"/>
  <c r="Y87" i="92"/>
  <c r="I88" i="65"/>
  <c r="D89" i="65"/>
  <c r="D89" i="64" s="1"/>
  <c r="J89" i="64" s="1"/>
  <c r="I88" i="92"/>
  <c r="O88" i="92" s="1"/>
  <c r="U88" i="92" s="1"/>
  <c r="E89" i="65"/>
  <c r="F89" i="65"/>
  <c r="K88" i="92"/>
  <c r="Q88" i="92"/>
  <c r="W88" i="92"/>
  <c r="G89" i="65"/>
  <c r="H89" i="65"/>
  <c r="H89" i="64" s="1"/>
  <c r="N89" i="64" s="1"/>
  <c r="T89" i="64" s="1"/>
  <c r="Z89" i="64" s="1"/>
  <c r="U67" i="89" s="1"/>
  <c r="M88" i="92"/>
  <c r="S88" i="92"/>
  <c r="Y88" i="92"/>
  <c r="I89" i="65"/>
  <c r="D90" i="65"/>
  <c r="E90" i="64" s="1"/>
  <c r="K90" i="64" s="1"/>
  <c r="Q90" i="64" s="1"/>
  <c r="W90" i="64" s="1"/>
  <c r="R68" i="89" s="1"/>
  <c r="I89" i="92"/>
  <c r="O89" i="92"/>
  <c r="U89" i="92" s="1"/>
  <c r="E90" i="65"/>
  <c r="F90" i="65"/>
  <c r="G90" i="64" s="1"/>
  <c r="M90" i="64" s="1"/>
  <c r="S90" i="64" s="1"/>
  <c r="Y90" i="64" s="1"/>
  <c r="T68" i="89" s="1"/>
  <c r="K89" i="92"/>
  <c r="Q89" i="92"/>
  <c r="W89" i="92"/>
  <c r="G90" i="65"/>
  <c r="H90" i="65"/>
  <c r="H90" i="64" s="1"/>
  <c r="N90" i="64" s="1"/>
  <c r="T90" i="64" s="1"/>
  <c r="Z90" i="64" s="1"/>
  <c r="U68" i="89" s="1"/>
  <c r="L89" i="92"/>
  <c r="R89" i="92"/>
  <c r="X89" i="92"/>
  <c r="I90" i="65"/>
  <c r="D91" i="65"/>
  <c r="D91" i="64" s="1"/>
  <c r="J91" i="64" s="1"/>
  <c r="I90" i="92"/>
  <c r="O90" i="92"/>
  <c r="U90" i="92"/>
  <c r="E91" i="65"/>
  <c r="F91" i="65"/>
  <c r="F91" i="64" s="1"/>
  <c r="L91" i="64" s="1"/>
  <c r="R91" i="64" s="1"/>
  <c r="X91" i="64" s="1"/>
  <c r="S69" i="89" s="1"/>
  <c r="K90" i="92"/>
  <c r="Q90" i="92"/>
  <c r="W90" i="92"/>
  <c r="G91" i="65"/>
  <c r="H91" i="65"/>
  <c r="I91" i="64" s="1"/>
  <c r="O91" i="64" s="1"/>
  <c r="U91" i="64" s="1"/>
  <c r="AA91" i="64" s="1"/>
  <c r="V69" i="89" s="1"/>
  <c r="M90" i="92"/>
  <c r="S90" i="92"/>
  <c r="Y90" i="92"/>
  <c r="I91" i="65"/>
  <c r="D92" i="65"/>
  <c r="E92" i="65"/>
  <c r="F92" i="65"/>
  <c r="F92" i="64" s="1"/>
  <c r="L92" i="64" s="1"/>
  <c r="R92" i="64" s="1"/>
  <c r="X92" i="64" s="1"/>
  <c r="K91" i="92"/>
  <c r="Q91" i="92"/>
  <c r="W91" i="92"/>
  <c r="G92" i="65"/>
  <c r="H92" i="65"/>
  <c r="I92" i="64" s="1"/>
  <c r="O92" i="64" s="1"/>
  <c r="U92" i="64" s="1"/>
  <c r="AA92" i="64" s="1"/>
  <c r="L91" i="92"/>
  <c r="R91" i="92"/>
  <c r="X91" i="92"/>
  <c r="I92" i="65"/>
  <c r="D93" i="65"/>
  <c r="E93" i="65"/>
  <c r="F93" i="65"/>
  <c r="F93" i="64" s="1"/>
  <c r="L93" i="64" s="1"/>
  <c r="R93" i="64" s="1"/>
  <c r="X93" i="64" s="1"/>
  <c r="S71" i="89" s="1"/>
  <c r="K92" i="92"/>
  <c r="Q92" i="92"/>
  <c r="W92" i="92"/>
  <c r="G93" i="65"/>
  <c r="H93" i="65"/>
  <c r="M92" i="92"/>
  <c r="S92" i="92"/>
  <c r="Y92" i="92"/>
  <c r="I93" i="65"/>
  <c r="D94" i="65"/>
  <c r="D94" i="64" s="1"/>
  <c r="J94" i="64" s="1"/>
  <c r="E94" i="65"/>
  <c r="F94" i="65"/>
  <c r="J93" i="92"/>
  <c r="P93" i="92"/>
  <c r="V93" i="92"/>
  <c r="G94" i="65"/>
  <c r="H94" i="65"/>
  <c r="H94" i="64" s="1"/>
  <c r="N94" i="64" s="1"/>
  <c r="T94" i="64" s="1"/>
  <c r="Z94" i="64" s="1"/>
  <c r="U72" i="89" s="1"/>
  <c r="M93" i="92"/>
  <c r="S93" i="92"/>
  <c r="Y93" i="92"/>
  <c r="I94" i="65"/>
  <c r="D95" i="65"/>
  <c r="E95" i="65"/>
  <c r="F95" i="65"/>
  <c r="F95" i="64" s="1"/>
  <c r="L95" i="64" s="1"/>
  <c r="R95" i="64" s="1"/>
  <c r="X95" i="64" s="1"/>
  <c r="S73" i="89" s="1"/>
  <c r="K94" i="92"/>
  <c r="Q94" i="92"/>
  <c r="W94" i="92"/>
  <c r="G95" i="65"/>
  <c r="H95" i="65"/>
  <c r="I95" i="64" s="1"/>
  <c r="O95" i="64" s="1"/>
  <c r="U95" i="64" s="1"/>
  <c r="AA95" i="64" s="1"/>
  <c r="V73" i="89" s="1"/>
  <c r="L94" i="92"/>
  <c r="R94" i="92"/>
  <c r="X94" i="92"/>
  <c r="I95" i="65"/>
  <c r="D96" i="65"/>
  <c r="E96" i="64" s="1"/>
  <c r="K96" i="64" s="1"/>
  <c r="Q96" i="64" s="1"/>
  <c r="W96" i="64" s="1"/>
  <c r="R74" i="89" s="1"/>
  <c r="E96" i="65"/>
  <c r="F96" i="65"/>
  <c r="F96" i="64" s="1"/>
  <c r="L96" i="64" s="1"/>
  <c r="R96" i="64" s="1"/>
  <c r="X96" i="64" s="1"/>
  <c r="S74" i="89" s="1"/>
  <c r="K95" i="92"/>
  <c r="Q95" i="92"/>
  <c r="W95" i="92"/>
  <c r="G96" i="65"/>
  <c r="H96" i="65"/>
  <c r="I96" i="64" s="1"/>
  <c r="O96" i="64" s="1"/>
  <c r="U96" i="64" s="1"/>
  <c r="AA96" i="64" s="1"/>
  <c r="V74" i="89" s="1"/>
  <c r="I96" i="65"/>
  <c r="D97" i="65"/>
  <c r="D97" i="64" s="1"/>
  <c r="J97" i="64" s="1"/>
  <c r="P97" i="64" s="1"/>
  <c r="V97" i="64" s="1"/>
  <c r="Q75" i="89" s="1"/>
  <c r="E97" i="65"/>
  <c r="F97" i="65"/>
  <c r="K96" i="92"/>
  <c r="Q96" i="92"/>
  <c r="W96" i="92"/>
  <c r="G97" i="65"/>
  <c r="H97" i="65"/>
  <c r="I97" i="64" s="1"/>
  <c r="O97" i="64" s="1"/>
  <c r="U97" i="64" s="1"/>
  <c r="AA97" i="64" s="1"/>
  <c r="V75" i="89" s="1"/>
  <c r="L96" i="92"/>
  <c r="R96" i="92"/>
  <c r="X96" i="92"/>
  <c r="I97" i="65"/>
  <c r="D98" i="65"/>
  <c r="I97" i="92"/>
  <c r="O97" i="92" s="1"/>
  <c r="U97" i="92" s="1"/>
  <c r="E98" i="65"/>
  <c r="F98" i="65"/>
  <c r="F98" i="64" s="1"/>
  <c r="L98" i="64" s="1"/>
  <c r="R98" i="64" s="1"/>
  <c r="X98" i="64" s="1"/>
  <c r="S76" i="89" s="1"/>
  <c r="K97" i="92"/>
  <c r="Q97" i="92"/>
  <c r="W97" i="92"/>
  <c r="G98" i="65"/>
  <c r="H98" i="65"/>
  <c r="I98" i="64" s="1"/>
  <c r="O98" i="64" s="1"/>
  <c r="U98" i="64" s="1"/>
  <c r="AA98" i="64" s="1"/>
  <c r="V76" i="89" s="1"/>
  <c r="L97" i="92"/>
  <c r="R97" i="92"/>
  <c r="X97" i="92"/>
  <c r="I98" i="65"/>
  <c r="D99" i="65"/>
  <c r="D99" i="64" s="1"/>
  <c r="J99" i="64" s="1"/>
  <c r="I98" i="92"/>
  <c r="O98" i="92"/>
  <c r="U98" i="92" s="1"/>
  <c r="E99" i="65"/>
  <c r="F99" i="65"/>
  <c r="F99" i="64" s="1"/>
  <c r="L99" i="64" s="1"/>
  <c r="R99" i="64" s="1"/>
  <c r="X99" i="64" s="1"/>
  <c r="S77" i="89" s="1"/>
  <c r="J98" i="92"/>
  <c r="P98" i="92"/>
  <c r="V98" i="92"/>
  <c r="G99" i="65"/>
  <c r="H99" i="65"/>
  <c r="H99" i="64" s="1"/>
  <c r="N99" i="64" s="1"/>
  <c r="T99" i="64" s="1"/>
  <c r="Z99" i="64" s="1"/>
  <c r="U77" i="89" s="1"/>
  <c r="M98" i="92"/>
  <c r="S98" i="92"/>
  <c r="Y98" i="92"/>
  <c r="I99" i="65"/>
  <c r="D100" i="65"/>
  <c r="E100" i="65"/>
  <c r="F100" i="65"/>
  <c r="F100" i="64" s="1"/>
  <c r="L100" i="64" s="1"/>
  <c r="R100" i="64" s="1"/>
  <c r="X100" i="64" s="1"/>
  <c r="S78" i="89" s="1"/>
  <c r="J99" i="92"/>
  <c r="P99" i="92"/>
  <c r="V99" i="92"/>
  <c r="G100" i="65"/>
  <c r="H100" i="65"/>
  <c r="I100" i="64" s="1"/>
  <c r="O100" i="64" s="1"/>
  <c r="U100" i="64" s="1"/>
  <c r="AA100" i="64" s="1"/>
  <c r="V78" i="89" s="1"/>
  <c r="M99" i="92"/>
  <c r="S99" i="92"/>
  <c r="Y99" i="92"/>
  <c r="I100" i="65"/>
  <c r="D101" i="65"/>
  <c r="E101" i="65"/>
  <c r="F101" i="65"/>
  <c r="F101" i="64" s="1"/>
  <c r="L101" i="64" s="1"/>
  <c r="R101" i="64" s="1"/>
  <c r="X101" i="64" s="1"/>
  <c r="S79" i="89" s="1"/>
  <c r="K100" i="92"/>
  <c r="Q100" i="92"/>
  <c r="W100" i="92"/>
  <c r="G101" i="65"/>
  <c r="H101" i="65"/>
  <c r="I101" i="64" s="1"/>
  <c r="O101" i="64" s="1"/>
  <c r="U101" i="64" s="1"/>
  <c r="AA101" i="64" s="1"/>
  <c r="V79" i="89" s="1"/>
  <c r="M100" i="92"/>
  <c r="S100" i="92"/>
  <c r="Y100" i="92"/>
  <c r="I101" i="65"/>
  <c r="D102" i="65"/>
  <c r="I156" i="92"/>
  <c r="O156" i="92"/>
  <c r="U156" i="92" s="1"/>
  <c r="E102" i="65"/>
  <c r="F102" i="65"/>
  <c r="F103" i="64" s="1"/>
  <c r="L103" i="64" s="1"/>
  <c r="R103" i="64" s="1"/>
  <c r="X103" i="64" s="1"/>
  <c r="S80" i="89" s="1"/>
  <c r="K102" i="92"/>
  <c r="Q102" i="92"/>
  <c r="W102" i="92"/>
  <c r="G102" i="65"/>
  <c r="H102" i="65"/>
  <c r="H103" i="64" s="1"/>
  <c r="N103" i="64" s="1"/>
  <c r="T103" i="64" s="1"/>
  <c r="Z103" i="64" s="1"/>
  <c r="U80" i="89" s="1"/>
  <c r="M102" i="92"/>
  <c r="S102" i="92"/>
  <c r="Y102" i="92"/>
  <c r="I102" i="65"/>
  <c r="D103" i="65"/>
  <c r="D104" i="64" s="1"/>
  <c r="J104" i="64" s="1"/>
  <c r="I103" i="92"/>
  <c r="O103" i="92" s="1"/>
  <c r="U103" i="92" s="1"/>
  <c r="E103" i="65"/>
  <c r="F103" i="65"/>
  <c r="K103" i="92"/>
  <c r="Q103" i="92"/>
  <c r="W103" i="92"/>
  <c r="G103" i="65"/>
  <c r="H103" i="65"/>
  <c r="L103" i="92"/>
  <c r="R103" i="92"/>
  <c r="X103" i="92"/>
  <c r="I103" i="65"/>
  <c r="D104" i="65"/>
  <c r="E104" i="65"/>
  <c r="F104" i="65"/>
  <c r="G105" i="64" s="1"/>
  <c r="M105" i="64" s="1"/>
  <c r="S105" i="64" s="1"/>
  <c r="Y105" i="64" s="1"/>
  <c r="K104" i="92"/>
  <c r="Q104" i="92"/>
  <c r="W104" i="92"/>
  <c r="G104" i="65"/>
  <c r="H104" i="65"/>
  <c r="M104" i="92"/>
  <c r="S104" i="92"/>
  <c r="Y104" i="92"/>
  <c r="I104" i="65"/>
  <c r="D105" i="65"/>
  <c r="D106" i="64" s="1"/>
  <c r="J106" i="64" s="1"/>
  <c r="E105" i="65"/>
  <c r="F105" i="65"/>
  <c r="F106" i="64" s="1"/>
  <c r="L106" i="64" s="1"/>
  <c r="R106" i="64" s="1"/>
  <c r="X106" i="64" s="1"/>
  <c r="S84" i="89" s="1"/>
  <c r="K105" i="92"/>
  <c r="Q105" i="92"/>
  <c r="W105" i="92"/>
  <c r="G105" i="65"/>
  <c r="H105" i="65"/>
  <c r="H106" i="64" s="1"/>
  <c r="N106" i="64" s="1"/>
  <c r="T106" i="64" s="1"/>
  <c r="Z106" i="64" s="1"/>
  <c r="U84" i="89" s="1"/>
  <c r="M105" i="92"/>
  <c r="S105" i="92"/>
  <c r="Y105" i="92"/>
  <c r="I105" i="65"/>
  <c r="D106" i="65"/>
  <c r="D107" i="64" s="1"/>
  <c r="J107" i="64" s="1"/>
  <c r="P107" i="64" s="1"/>
  <c r="V107" i="64" s="1"/>
  <c r="E106" i="65"/>
  <c r="F106" i="65"/>
  <c r="G107" i="64" s="1"/>
  <c r="M107" i="64" s="1"/>
  <c r="S107" i="64" s="1"/>
  <c r="Y107" i="64" s="1"/>
  <c r="K106" i="92"/>
  <c r="Q106" i="92"/>
  <c r="W106" i="92"/>
  <c r="G106" i="65"/>
  <c r="H106" i="65"/>
  <c r="H107" i="64" s="1"/>
  <c r="N107" i="64" s="1"/>
  <c r="T107" i="64" s="1"/>
  <c r="Z107" i="64" s="1"/>
  <c r="L106" i="92"/>
  <c r="R106" i="92"/>
  <c r="X106" i="92"/>
  <c r="I106" i="65"/>
  <c r="D107" i="65"/>
  <c r="D108" i="64" s="1"/>
  <c r="J108" i="64" s="1"/>
  <c r="I107" i="92"/>
  <c r="O107" i="92" s="1"/>
  <c r="U107" i="92" s="1"/>
  <c r="E107" i="65"/>
  <c r="F107" i="65"/>
  <c r="G108" i="64" s="1"/>
  <c r="M108" i="64" s="1"/>
  <c r="S108" i="64" s="1"/>
  <c r="Y108" i="64" s="1"/>
  <c r="T85" i="89" s="1"/>
  <c r="K107" i="92"/>
  <c r="Q107" i="92"/>
  <c r="W107" i="92"/>
  <c r="G107" i="65"/>
  <c r="H107" i="65"/>
  <c r="H108" i="64" s="1"/>
  <c r="N108" i="64" s="1"/>
  <c r="T108" i="64" s="1"/>
  <c r="Z108" i="64" s="1"/>
  <c r="U85" i="89" s="1"/>
  <c r="M107" i="92"/>
  <c r="S107" i="92"/>
  <c r="Y107" i="92"/>
  <c r="I107" i="65"/>
  <c r="D108" i="65"/>
  <c r="E108" i="65"/>
  <c r="F108" i="65"/>
  <c r="G109" i="64" s="1"/>
  <c r="M109" i="64" s="1"/>
  <c r="S109" i="64" s="1"/>
  <c r="Y109" i="64" s="1"/>
  <c r="T86" i="89" s="1"/>
  <c r="K108" i="92"/>
  <c r="Q108" i="92"/>
  <c r="W108" i="92"/>
  <c r="G108" i="65"/>
  <c r="H108" i="65"/>
  <c r="I109" i="64" s="1"/>
  <c r="O109" i="64" s="1"/>
  <c r="U109" i="64" s="1"/>
  <c r="AA109" i="64" s="1"/>
  <c r="V86" i="89" s="1"/>
  <c r="M108" i="92"/>
  <c r="S108" i="92"/>
  <c r="Y108" i="92"/>
  <c r="I108" i="65"/>
  <c r="D109" i="65"/>
  <c r="E43" i="64" s="1"/>
  <c r="K43" i="64" s="1"/>
  <c r="Q43" i="64" s="1"/>
  <c r="W43" i="64" s="1"/>
  <c r="E109" i="65"/>
  <c r="F109" i="65"/>
  <c r="G110" i="64" s="1"/>
  <c r="M110" i="64" s="1"/>
  <c r="S110" i="64" s="1"/>
  <c r="Y110" i="64" s="1"/>
  <c r="T87" i="89" s="1"/>
  <c r="K109" i="92"/>
  <c r="Q109" i="92"/>
  <c r="W109" i="92"/>
  <c r="G109" i="65"/>
  <c r="H109" i="65"/>
  <c r="I110" i="64" s="1"/>
  <c r="O110" i="64" s="1"/>
  <c r="U110" i="64" s="1"/>
  <c r="AA110" i="64" s="1"/>
  <c r="V87" i="89" s="1"/>
  <c r="I109" i="65"/>
  <c r="D110" i="65"/>
  <c r="E110" i="65"/>
  <c r="F110" i="65"/>
  <c r="G111" i="64" s="1"/>
  <c r="M111" i="64" s="1"/>
  <c r="S111" i="64" s="1"/>
  <c r="Y111" i="64" s="1"/>
  <c r="T88" i="89" s="1"/>
  <c r="J110" i="92"/>
  <c r="P110" i="92"/>
  <c r="V110" i="92"/>
  <c r="G110" i="65"/>
  <c r="H110" i="65"/>
  <c r="H111" i="64" s="1"/>
  <c r="N111" i="64" s="1"/>
  <c r="T111" i="64" s="1"/>
  <c r="Z111" i="64" s="1"/>
  <c r="U88" i="89" s="1"/>
  <c r="M110" i="92"/>
  <c r="S110" i="92"/>
  <c r="Y110" i="92"/>
  <c r="I110" i="65"/>
  <c r="D111" i="65"/>
  <c r="D112" i="64" s="1"/>
  <c r="J112" i="64" s="1"/>
  <c r="I111" i="92"/>
  <c r="O111" i="92"/>
  <c r="U111" i="92" s="1"/>
  <c r="E111" i="65"/>
  <c r="F111" i="65"/>
  <c r="G112" i="64" s="1"/>
  <c r="M112" i="64" s="1"/>
  <c r="S112" i="64" s="1"/>
  <c r="Y112" i="64" s="1"/>
  <c r="T89" i="89" s="1"/>
  <c r="K111" i="92"/>
  <c r="Q111" i="92"/>
  <c r="W111" i="92"/>
  <c r="G111" i="65"/>
  <c r="H111" i="65"/>
  <c r="H112" i="64" s="1"/>
  <c r="N112" i="64" s="1"/>
  <c r="T112" i="64" s="1"/>
  <c r="Z112" i="64" s="1"/>
  <c r="U89" i="89" s="1"/>
  <c r="L111" i="92"/>
  <c r="R111" i="92"/>
  <c r="X111" i="92"/>
  <c r="I111" i="65"/>
  <c r="D112" i="65"/>
  <c r="D113" i="64" s="1"/>
  <c r="J113" i="64" s="1"/>
  <c r="I112" i="92"/>
  <c r="O112" i="92"/>
  <c r="U112" i="92"/>
  <c r="E112" i="65"/>
  <c r="F112" i="65"/>
  <c r="F113" i="64" s="1"/>
  <c r="L113" i="64" s="1"/>
  <c r="R113" i="64" s="1"/>
  <c r="X113" i="64" s="1"/>
  <c r="S90" i="89" s="1"/>
  <c r="J112" i="92"/>
  <c r="P112" i="92"/>
  <c r="V112" i="92"/>
  <c r="G112" i="65"/>
  <c r="H112" i="65"/>
  <c r="H113" i="64" s="1"/>
  <c r="N113" i="64" s="1"/>
  <c r="T113" i="64" s="1"/>
  <c r="Z113" i="64" s="1"/>
  <c r="U90" i="89" s="1"/>
  <c r="L112" i="92"/>
  <c r="R112" i="92"/>
  <c r="X112" i="92"/>
  <c r="I112" i="65"/>
  <c r="D113" i="65"/>
  <c r="E114" i="64" s="1"/>
  <c r="K114" i="64" s="1"/>
  <c r="Q114" i="64" s="1"/>
  <c r="W114" i="64" s="1"/>
  <c r="R91" i="89" s="1"/>
  <c r="I113" i="92"/>
  <c r="O113" i="92"/>
  <c r="U113" i="92" s="1"/>
  <c r="E113" i="65"/>
  <c r="F113" i="65"/>
  <c r="G114" i="64" s="1"/>
  <c r="M114" i="64" s="1"/>
  <c r="S114" i="64" s="1"/>
  <c r="Y114" i="64" s="1"/>
  <c r="T91" i="89" s="1"/>
  <c r="G113" i="65"/>
  <c r="H113" i="65"/>
  <c r="H114" i="64" s="1"/>
  <c r="N114" i="64" s="1"/>
  <c r="T114" i="64" s="1"/>
  <c r="Z114" i="64" s="1"/>
  <c r="U91" i="89" s="1"/>
  <c r="M113" i="92"/>
  <c r="S113" i="92"/>
  <c r="Y113" i="92"/>
  <c r="I113" i="65"/>
  <c r="D114" i="65"/>
  <c r="E114" i="65"/>
  <c r="F114" i="65"/>
  <c r="F115" i="64" s="1"/>
  <c r="L115" i="64" s="1"/>
  <c r="R115" i="64" s="1"/>
  <c r="X115" i="64" s="1"/>
  <c r="S92" i="89" s="1"/>
  <c r="J114" i="92"/>
  <c r="P114" i="92"/>
  <c r="V114" i="92"/>
  <c r="G114" i="65"/>
  <c r="H114" i="65"/>
  <c r="I115" i="64" s="1"/>
  <c r="O115" i="64" s="1"/>
  <c r="U115" i="64" s="1"/>
  <c r="AA115" i="64" s="1"/>
  <c r="V92" i="89" s="1"/>
  <c r="M114" i="92"/>
  <c r="S114" i="92"/>
  <c r="Y114" i="92"/>
  <c r="I114" i="65"/>
  <c r="D115" i="65"/>
  <c r="E115" i="65"/>
  <c r="F115" i="65"/>
  <c r="F116" i="64" s="1"/>
  <c r="L116" i="64" s="1"/>
  <c r="R116" i="64" s="1"/>
  <c r="X116" i="64" s="1"/>
  <c r="S93" i="89" s="1"/>
  <c r="K115" i="92"/>
  <c r="Q115" i="92"/>
  <c r="W115" i="92"/>
  <c r="G115" i="65"/>
  <c r="H115" i="65"/>
  <c r="H116" i="64" s="1"/>
  <c r="N116" i="64" s="1"/>
  <c r="T116" i="64" s="1"/>
  <c r="Z116" i="64" s="1"/>
  <c r="U93" i="89" s="1"/>
  <c r="M115" i="92"/>
  <c r="S115" i="92"/>
  <c r="Y115" i="92"/>
  <c r="I115" i="65"/>
  <c r="D116" i="65"/>
  <c r="D117" i="64" s="1"/>
  <c r="J117" i="64" s="1"/>
  <c r="I116" i="92"/>
  <c r="O116" i="92"/>
  <c r="U116" i="92" s="1"/>
  <c r="E116" i="65"/>
  <c r="F116" i="65"/>
  <c r="F117" i="64" s="1"/>
  <c r="L117" i="64" s="1"/>
  <c r="R117" i="64" s="1"/>
  <c r="X117" i="64" s="1"/>
  <c r="S94" i="89" s="1"/>
  <c r="K116" i="92"/>
  <c r="Q116" i="92"/>
  <c r="W116" i="92"/>
  <c r="G116" i="65"/>
  <c r="H116" i="65"/>
  <c r="H117" i="64" s="1"/>
  <c r="N117" i="64" s="1"/>
  <c r="T117" i="64" s="1"/>
  <c r="Z117" i="64" s="1"/>
  <c r="U94" i="89" s="1"/>
  <c r="I116" i="65"/>
  <c r="D117" i="65"/>
  <c r="E118" i="64" s="1"/>
  <c r="K118" i="64" s="1"/>
  <c r="Q118" i="64" s="1"/>
  <c r="W118" i="64" s="1"/>
  <c r="H117" i="92"/>
  <c r="E117" i="65"/>
  <c r="F117" i="65"/>
  <c r="K117" i="92"/>
  <c r="Q117" i="92"/>
  <c r="W117" i="92"/>
  <c r="G117" i="65"/>
  <c r="H117" i="65"/>
  <c r="H118" i="64" s="1"/>
  <c r="N118" i="64" s="1"/>
  <c r="T118" i="64" s="1"/>
  <c r="Z118" i="64" s="1"/>
  <c r="M117" i="92"/>
  <c r="S117" i="92"/>
  <c r="Y117" i="92"/>
  <c r="I117" i="65"/>
  <c r="D118" i="65"/>
  <c r="D119" i="64" s="1"/>
  <c r="J119" i="64" s="1"/>
  <c r="E118" i="65"/>
  <c r="F118" i="65"/>
  <c r="F119" i="64" s="1"/>
  <c r="L119" i="64" s="1"/>
  <c r="R119" i="64" s="1"/>
  <c r="X119" i="64" s="1"/>
  <c r="K118" i="92"/>
  <c r="Q118" i="92"/>
  <c r="W118" i="92"/>
  <c r="G118" i="65"/>
  <c r="H118" i="65"/>
  <c r="I119" i="64" s="1"/>
  <c r="O119" i="64" s="1"/>
  <c r="U119" i="64" s="1"/>
  <c r="AA119" i="64" s="1"/>
  <c r="I118" i="65"/>
  <c r="D119" i="65"/>
  <c r="H119" i="92"/>
  <c r="T119" i="92"/>
  <c r="E119" i="65"/>
  <c r="F119" i="65"/>
  <c r="F120" i="64" s="1"/>
  <c r="L120" i="64" s="1"/>
  <c r="R120" i="64" s="1"/>
  <c r="X120" i="64" s="1"/>
  <c r="S95" i="89" s="1"/>
  <c r="J119" i="92"/>
  <c r="P119" i="92"/>
  <c r="V119" i="92"/>
  <c r="G119" i="65"/>
  <c r="H119" i="65"/>
  <c r="M119" i="92"/>
  <c r="S119" i="92"/>
  <c r="Y119" i="92"/>
  <c r="I119" i="65"/>
  <c r="D120" i="65"/>
  <c r="E154" i="64" s="1"/>
  <c r="K154" i="64" s="1"/>
  <c r="Q154" i="64" s="1"/>
  <c r="W154" i="64" s="1"/>
  <c r="R96" i="89" s="1"/>
  <c r="E120" i="65"/>
  <c r="F120" i="65"/>
  <c r="G121" i="64" s="1"/>
  <c r="M121" i="64" s="1"/>
  <c r="S121" i="64" s="1"/>
  <c r="Y121" i="64" s="1"/>
  <c r="G120" i="65"/>
  <c r="H120" i="65"/>
  <c r="I121" i="64" s="1"/>
  <c r="O121" i="64" s="1"/>
  <c r="U121" i="64" s="1"/>
  <c r="AA121" i="64" s="1"/>
  <c r="M120" i="92"/>
  <c r="S120" i="92"/>
  <c r="Y120" i="92"/>
  <c r="I120" i="65"/>
  <c r="D121" i="65"/>
  <c r="I121" i="92"/>
  <c r="O121" i="92"/>
  <c r="U121" i="92" s="1"/>
  <c r="E121" i="65"/>
  <c r="F121" i="65"/>
  <c r="F122" i="64" s="1"/>
  <c r="L122" i="64" s="1"/>
  <c r="R122" i="64" s="1"/>
  <c r="X122" i="64" s="1"/>
  <c r="S97" i="89" s="1"/>
  <c r="K121" i="92"/>
  <c r="Q121" i="92"/>
  <c r="W121" i="92"/>
  <c r="G121" i="65"/>
  <c r="H121" i="65"/>
  <c r="I122" i="64" s="1"/>
  <c r="O122" i="64" s="1"/>
  <c r="U122" i="64" s="1"/>
  <c r="AA122" i="64" s="1"/>
  <c r="V97" i="89" s="1"/>
  <c r="M121" i="92"/>
  <c r="S121" i="92"/>
  <c r="Y121" i="92"/>
  <c r="I121" i="65"/>
  <c r="D122" i="65"/>
  <c r="E122" i="65"/>
  <c r="F122" i="65"/>
  <c r="G123" i="64" s="1"/>
  <c r="M123" i="64" s="1"/>
  <c r="S123" i="64" s="1"/>
  <c r="Y123" i="64" s="1"/>
  <c r="T98" i="89" s="1"/>
  <c r="K122" i="92"/>
  <c r="Q122" i="92"/>
  <c r="W122" i="92"/>
  <c r="G122" i="65"/>
  <c r="H122" i="65"/>
  <c r="M122" i="92"/>
  <c r="S122" i="92"/>
  <c r="Y122" i="92"/>
  <c r="I122" i="65"/>
  <c r="D123" i="65"/>
  <c r="E124" i="64" s="1"/>
  <c r="K124" i="64" s="1"/>
  <c r="Q124" i="64" s="1"/>
  <c r="W124" i="64" s="1"/>
  <c r="R99" i="89" s="1"/>
  <c r="I123" i="92"/>
  <c r="O123" i="92"/>
  <c r="U123" i="92"/>
  <c r="E123" i="65"/>
  <c r="F123" i="65"/>
  <c r="G124" i="64" s="1"/>
  <c r="M124" i="64" s="1"/>
  <c r="S124" i="64" s="1"/>
  <c r="Y124" i="64" s="1"/>
  <c r="T99" i="89" s="1"/>
  <c r="G123" i="65"/>
  <c r="H123" i="65"/>
  <c r="H124" i="64" s="1"/>
  <c r="N124" i="64" s="1"/>
  <c r="T124" i="64" s="1"/>
  <c r="Z124" i="64" s="1"/>
  <c r="U99" i="89" s="1"/>
  <c r="I123" i="65"/>
  <c r="D124" i="65"/>
  <c r="D125" i="64" s="1"/>
  <c r="J125" i="64" s="1"/>
  <c r="H124" i="92"/>
  <c r="E124" i="65"/>
  <c r="F124" i="65"/>
  <c r="F125" i="64" s="1"/>
  <c r="L125" i="64" s="1"/>
  <c r="R125" i="64" s="1"/>
  <c r="X125" i="64" s="1"/>
  <c r="S24" i="89" s="1"/>
  <c r="K124" i="92"/>
  <c r="Q124" i="92"/>
  <c r="W124" i="92"/>
  <c r="G124" i="65"/>
  <c r="H124" i="65"/>
  <c r="I125" i="64" s="1"/>
  <c r="O125" i="64" s="1"/>
  <c r="U125" i="64" s="1"/>
  <c r="AA125" i="64" s="1"/>
  <c r="V24" i="89" s="1"/>
  <c r="M124" i="92"/>
  <c r="S124" i="92"/>
  <c r="Y124" i="92"/>
  <c r="I124" i="65"/>
  <c r="D125" i="65"/>
  <c r="D126" i="64" s="1"/>
  <c r="J126" i="64" s="1"/>
  <c r="P126" i="64" s="1"/>
  <c r="V126" i="64" s="1"/>
  <c r="Q100" i="89" s="1"/>
  <c r="E125" i="65"/>
  <c r="F125" i="65"/>
  <c r="F126" i="64" s="1"/>
  <c r="L126" i="64" s="1"/>
  <c r="R126" i="64" s="1"/>
  <c r="X126" i="64" s="1"/>
  <c r="S100" i="89" s="1"/>
  <c r="G125" i="65"/>
  <c r="H125" i="65"/>
  <c r="H126" i="64" s="1"/>
  <c r="N126" i="64" s="1"/>
  <c r="T126" i="64" s="1"/>
  <c r="Z126" i="64" s="1"/>
  <c r="U100" i="89" s="1"/>
  <c r="M125" i="92"/>
  <c r="S125" i="92"/>
  <c r="Y125" i="92"/>
  <c r="I125" i="65"/>
  <c r="D126" i="65"/>
  <c r="E126" i="65"/>
  <c r="F126" i="65"/>
  <c r="F127" i="64" s="1"/>
  <c r="L127" i="64" s="1"/>
  <c r="R127" i="64" s="1"/>
  <c r="X127" i="64" s="1"/>
  <c r="S101" i="89" s="1"/>
  <c r="G126" i="65"/>
  <c r="H126" i="65"/>
  <c r="I127" i="64" s="1"/>
  <c r="O127" i="64" s="1"/>
  <c r="U127" i="64" s="1"/>
  <c r="AA127" i="64" s="1"/>
  <c r="V101" i="89" s="1"/>
  <c r="I126" i="65"/>
  <c r="D127" i="65"/>
  <c r="E128" i="64" s="1"/>
  <c r="K128" i="64" s="1"/>
  <c r="Q128" i="64" s="1"/>
  <c r="W128" i="64" s="1"/>
  <c r="R102" i="89" s="1"/>
  <c r="E127" i="65"/>
  <c r="F127" i="65"/>
  <c r="F128" i="64" s="1"/>
  <c r="L128" i="64" s="1"/>
  <c r="R128" i="64" s="1"/>
  <c r="X128" i="64" s="1"/>
  <c r="S102" i="89" s="1"/>
  <c r="J127" i="92"/>
  <c r="P127" i="92"/>
  <c r="V127" i="92"/>
  <c r="G127" i="65"/>
  <c r="H127" i="65"/>
  <c r="I128" i="64" s="1"/>
  <c r="O128" i="64" s="1"/>
  <c r="U128" i="64" s="1"/>
  <c r="AA128" i="64" s="1"/>
  <c r="V102" i="89" s="1"/>
  <c r="L127" i="92"/>
  <c r="R127" i="92"/>
  <c r="X127" i="92"/>
  <c r="I127" i="65"/>
  <c r="D128" i="65"/>
  <c r="E129" i="64" s="1"/>
  <c r="K129" i="64" s="1"/>
  <c r="Q129" i="64" s="1"/>
  <c r="W129" i="64" s="1"/>
  <c r="R103" i="89" s="1"/>
  <c r="E128" i="65"/>
  <c r="F128" i="65"/>
  <c r="G128" i="65"/>
  <c r="H128" i="65"/>
  <c r="H129" i="64" s="1"/>
  <c r="N129" i="64" s="1"/>
  <c r="T129" i="64" s="1"/>
  <c r="Z129" i="64" s="1"/>
  <c r="U103" i="89" s="1"/>
  <c r="I128" i="65"/>
  <c r="D129" i="65"/>
  <c r="E130" i="64" s="1"/>
  <c r="K130" i="64" s="1"/>
  <c r="Q130" i="64" s="1"/>
  <c r="W130" i="64" s="1"/>
  <c r="R104" i="89" s="1"/>
  <c r="E129" i="65"/>
  <c r="F129" i="65"/>
  <c r="F130" i="64" s="1"/>
  <c r="L130" i="64" s="1"/>
  <c r="R130" i="64" s="1"/>
  <c r="X130" i="64" s="1"/>
  <c r="S104" i="89" s="1"/>
  <c r="G129" i="65"/>
  <c r="H129" i="65"/>
  <c r="H130" i="64" s="1"/>
  <c r="N130" i="64" s="1"/>
  <c r="T130" i="64" s="1"/>
  <c r="Z130" i="64" s="1"/>
  <c r="U104" i="89" s="1"/>
  <c r="I129" i="65"/>
  <c r="D130" i="65"/>
  <c r="D131" i="64" s="1"/>
  <c r="J131" i="64" s="1"/>
  <c r="P131" i="64" s="1"/>
  <c r="V131" i="64" s="1"/>
  <c r="E130" i="65"/>
  <c r="F130" i="65"/>
  <c r="F131" i="64" s="1"/>
  <c r="L131" i="64" s="1"/>
  <c r="R131" i="64" s="1"/>
  <c r="X131" i="64" s="1"/>
  <c r="G130" i="65"/>
  <c r="H130" i="65"/>
  <c r="H131" i="64" s="1"/>
  <c r="N131" i="64" s="1"/>
  <c r="T131" i="64" s="1"/>
  <c r="Z131" i="64" s="1"/>
  <c r="I130" i="65"/>
  <c r="D131" i="65"/>
  <c r="E132" i="64" s="1"/>
  <c r="K132" i="64" s="1"/>
  <c r="Q132" i="64" s="1"/>
  <c r="W132" i="64" s="1"/>
  <c r="R105" i="89" s="1"/>
  <c r="E131" i="65"/>
  <c r="F131" i="65"/>
  <c r="G131" i="65"/>
  <c r="H131" i="65"/>
  <c r="M131" i="92"/>
  <c r="S131" i="92"/>
  <c r="Y131" i="92"/>
  <c r="I131" i="65"/>
  <c r="D132" i="65"/>
  <c r="D133" i="64" s="1"/>
  <c r="J133" i="64" s="1"/>
  <c r="E132" i="65"/>
  <c r="F132" i="65"/>
  <c r="F133" i="64" s="1"/>
  <c r="L133" i="64" s="1"/>
  <c r="R133" i="64" s="1"/>
  <c r="X133" i="64" s="1"/>
  <c r="G132" i="65"/>
  <c r="H132" i="65"/>
  <c r="I133" i="64" s="1"/>
  <c r="O133" i="64" s="1"/>
  <c r="U133" i="64" s="1"/>
  <c r="AA133" i="64" s="1"/>
  <c r="I132" i="65"/>
  <c r="D133" i="65"/>
  <c r="I133" i="92"/>
  <c r="O133" i="92"/>
  <c r="U133" i="92"/>
  <c r="E133" i="65"/>
  <c r="F133" i="65"/>
  <c r="G134" i="64" s="1"/>
  <c r="M134" i="64" s="1"/>
  <c r="S134" i="64" s="1"/>
  <c r="Y134" i="64" s="1"/>
  <c r="T107" i="89" s="1"/>
  <c r="K133" i="92"/>
  <c r="Q133" i="92"/>
  <c r="W133" i="92"/>
  <c r="G133" i="65"/>
  <c r="H133" i="65"/>
  <c r="I134" i="64" s="1"/>
  <c r="O134" i="64" s="1"/>
  <c r="U134" i="64" s="1"/>
  <c r="AA134" i="64" s="1"/>
  <c r="V107" i="89" s="1"/>
  <c r="I133" i="65"/>
  <c r="D134" i="65"/>
  <c r="E135" i="64" s="1"/>
  <c r="K135" i="64" s="1"/>
  <c r="Q135" i="64" s="1"/>
  <c r="W135" i="64" s="1"/>
  <c r="E134" i="65"/>
  <c r="F134" i="65"/>
  <c r="F135" i="64" s="1"/>
  <c r="L135" i="64" s="1"/>
  <c r="R135" i="64" s="1"/>
  <c r="X135" i="64" s="1"/>
  <c r="G134" i="65"/>
  <c r="H134" i="65"/>
  <c r="H135" i="64" s="1"/>
  <c r="N135" i="64" s="1"/>
  <c r="T135" i="64" s="1"/>
  <c r="Z135" i="64" s="1"/>
  <c r="M134" i="92"/>
  <c r="S134" i="92"/>
  <c r="Y134" i="92"/>
  <c r="I134" i="65"/>
  <c r="D135" i="65"/>
  <c r="D136" i="64" s="1"/>
  <c r="J136" i="64" s="1"/>
  <c r="I135" i="92"/>
  <c r="O135" i="92"/>
  <c r="U135" i="92" s="1"/>
  <c r="E135" i="65"/>
  <c r="F135" i="65"/>
  <c r="F136" i="64" s="1"/>
  <c r="L136" i="64" s="1"/>
  <c r="R136" i="64" s="1"/>
  <c r="X136" i="64" s="1"/>
  <c r="S108" i="89" s="1"/>
  <c r="G135" i="65"/>
  <c r="H135" i="65"/>
  <c r="H136" i="64" s="1"/>
  <c r="N136" i="64" s="1"/>
  <c r="T136" i="64" s="1"/>
  <c r="Z136" i="64" s="1"/>
  <c r="U108" i="89" s="1"/>
  <c r="I135" i="65"/>
  <c r="D136" i="65"/>
  <c r="D137" i="64" s="1"/>
  <c r="J137" i="64" s="1"/>
  <c r="E136" i="65"/>
  <c r="F136" i="65"/>
  <c r="F137" i="64" s="1"/>
  <c r="L137" i="64" s="1"/>
  <c r="R137" i="64" s="1"/>
  <c r="X137" i="64" s="1"/>
  <c r="S109" i="89" s="1"/>
  <c r="J136" i="92"/>
  <c r="P136" i="92"/>
  <c r="V136" i="92"/>
  <c r="G136" i="65"/>
  <c r="H136" i="65"/>
  <c r="H137" i="64" s="1"/>
  <c r="N137" i="64" s="1"/>
  <c r="T137" i="64" s="1"/>
  <c r="Z137" i="64" s="1"/>
  <c r="U109" i="89" s="1"/>
  <c r="M136" i="92"/>
  <c r="S136" i="92"/>
  <c r="Y136" i="92"/>
  <c r="I136" i="65"/>
  <c r="D137" i="65"/>
  <c r="E138" i="64" s="1"/>
  <c r="K138" i="64" s="1"/>
  <c r="Q138" i="64" s="1"/>
  <c r="W138" i="64" s="1"/>
  <c r="R110" i="89" s="1"/>
  <c r="E137" i="65"/>
  <c r="F137" i="65"/>
  <c r="F138" i="64" s="1"/>
  <c r="L138" i="64" s="1"/>
  <c r="R138" i="64" s="1"/>
  <c r="X138" i="64" s="1"/>
  <c r="S110" i="89" s="1"/>
  <c r="G137" i="65"/>
  <c r="H137" i="65"/>
  <c r="I138" i="64" s="1"/>
  <c r="O138" i="64" s="1"/>
  <c r="U138" i="64" s="1"/>
  <c r="AA138" i="64" s="1"/>
  <c r="V110" i="89" s="1"/>
  <c r="I137" i="65"/>
  <c r="D138" i="65"/>
  <c r="E139" i="64" s="1"/>
  <c r="K139" i="64" s="1"/>
  <c r="Q139" i="64" s="1"/>
  <c r="W139" i="64" s="1"/>
  <c r="E138" i="65"/>
  <c r="F138" i="65"/>
  <c r="G139" i="64" s="1"/>
  <c r="M139" i="64" s="1"/>
  <c r="S139" i="64" s="1"/>
  <c r="Y139" i="64" s="1"/>
  <c r="K138" i="92"/>
  <c r="Q138" i="92"/>
  <c r="W138" i="92"/>
  <c r="G138" i="65"/>
  <c r="H138" i="65"/>
  <c r="H139" i="64" s="1"/>
  <c r="N139" i="64" s="1"/>
  <c r="T139" i="64" s="1"/>
  <c r="Z139" i="64" s="1"/>
  <c r="I138" i="65"/>
  <c r="D139" i="65"/>
  <c r="D140" i="64" s="1"/>
  <c r="J140" i="64" s="1"/>
  <c r="E139" i="65"/>
  <c r="F139" i="65"/>
  <c r="F140" i="64" s="1"/>
  <c r="L140" i="64" s="1"/>
  <c r="R140" i="64" s="1"/>
  <c r="X140" i="64" s="1"/>
  <c r="G139" i="65"/>
  <c r="H139" i="65"/>
  <c r="I139" i="65"/>
  <c r="D140" i="65"/>
  <c r="D141" i="64" s="1"/>
  <c r="J141" i="64" s="1"/>
  <c r="P141" i="64" s="1"/>
  <c r="V141" i="64" s="1"/>
  <c r="I140" i="92"/>
  <c r="O140" i="92"/>
  <c r="U140" i="92" s="1"/>
  <c r="E140" i="65"/>
  <c r="F140" i="65"/>
  <c r="F141" i="64" s="1"/>
  <c r="L141" i="64" s="1"/>
  <c r="R141" i="64" s="1"/>
  <c r="X141" i="64" s="1"/>
  <c r="K140" i="92"/>
  <c r="Q140" i="92"/>
  <c r="W140" i="92"/>
  <c r="G140" i="65"/>
  <c r="H140" i="65"/>
  <c r="H141" i="64" s="1"/>
  <c r="N141" i="64" s="1"/>
  <c r="T141" i="64" s="1"/>
  <c r="Z141" i="64" s="1"/>
  <c r="I140" i="65"/>
  <c r="D141" i="65"/>
  <c r="D142" i="64" s="1"/>
  <c r="J142" i="64" s="1"/>
  <c r="E141" i="65"/>
  <c r="F141" i="65"/>
  <c r="G141" i="65"/>
  <c r="H141" i="65"/>
  <c r="H142" i="64" s="1"/>
  <c r="N142" i="64" s="1"/>
  <c r="T142" i="64" s="1"/>
  <c r="Z142" i="64" s="1"/>
  <c r="U111" i="89" s="1"/>
  <c r="L141" i="92"/>
  <c r="R141" i="92"/>
  <c r="X141" i="92"/>
  <c r="I141" i="65"/>
  <c r="D142" i="65"/>
  <c r="E142" i="65"/>
  <c r="F142" i="65"/>
  <c r="K143" i="92"/>
  <c r="Q143" i="92"/>
  <c r="W143" i="92"/>
  <c r="G142" i="65"/>
  <c r="H142" i="65"/>
  <c r="I143" i="64" s="1"/>
  <c r="O143" i="64" s="1"/>
  <c r="U143" i="64" s="1"/>
  <c r="AA143" i="64" s="1"/>
  <c r="V112" i="89" s="1"/>
  <c r="M143" i="92"/>
  <c r="S143" i="92"/>
  <c r="Y143" i="92"/>
  <c r="I142" i="65"/>
  <c r="D143" i="65"/>
  <c r="D144" i="64" s="1"/>
  <c r="J144" i="64" s="1"/>
  <c r="E143" i="65"/>
  <c r="F143" i="65"/>
  <c r="G144" i="64" s="1"/>
  <c r="M144" i="64" s="1"/>
  <c r="S144" i="64" s="1"/>
  <c r="Y144" i="64" s="1"/>
  <c r="T113" i="89" s="1"/>
  <c r="G143" i="65"/>
  <c r="H143" i="65"/>
  <c r="I144" i="64" s="1"/>
  <c r="O144" i="64" s="1"/>
  <c r="U144" i="64" s="1"/>
  <c r="AA144" i="64" s="1"/>
  <c r="V113" i="89" s="1"/>
  <c r="I143" i="65"/>
  <c r="D144" i="65"/>
  <c r="D145" i="64" s="1"/>
  <c r="J145" i="64" s="1"/>
  <c r="P145" i="64" s="1"/>
  <c r="V145" i="64" s="1"/>
  <c r="Q114" i="89" s="1"/>
  <c r="E144" i="65"/>
  <c r="F144" i="65"/>
  <c r="G145" i="64" s="1"/>
  <c r="M145" i="64" s="1"/>
  <c r="S145" i="64" s="1"/>
  <c r="Y145" i="64" s="1"/>
  <c r="T114" i="89" s="1"/>
  <c r="J145" i="92"/>
  <c r="P145" i="92"/>
  <c r="V145" i="92"/>
  <c r="G144" i="65"/>
  <c r="H144" i="65"/>
  <c r="H145" i="64" s="1"/>
  <c r="N145" i="64" s="1"/>
  <c r="T145" i="64" s="1"/>
  <c r="Z145" i="64" s="1"/>
  <c r="U114" i="89" s="1"/>
  <c r="M145" i="92"/>
  <c r="S145" i="92"/>
  <c r="Y145" i="92"/>
  <c r="I144" i="65"/>
  <c r="D145" i="65"/>
  <c r="E145" i="65"/>
  <c r="F145" i="65"/>
  <c r="G146" i="64" s="1"/>
  <c r="M146" i="64" s="1"/>
  <c r="S146" i="64" s="1"/>
  <c r="Y146" i="64" s="1"/>
  <c r="T115" i="89" s="1"/>
  <c r="G145" i="65"/>
  <c r="H145" i="65"/>
  <c r="H146" i="64" s="1"/>
  <c r="N146" i="64" s="1"/>
  <c r="T146" i="64" s="1"/>
  <c r="Z146" i="64" s="1"/>
  <c r="U115" i="89" s="1"/>
  <c r="I145" i="65"/>
  <c r="D146" i="65"/>
  <c r="E147" i="64" s="1"/>
  <c r="K147" i="64" s="1"/>
  <c r="Q147" i="64" s="1"/>
  <c r="W147" i="64" s="1"/>
  <c r="I147" i="92"/>
  <c r="O147" i="92"/>
  <c r="U147" i="92" s="1"/>
  <c r="E146" i="65"/>
  <c r="F146" i="65"/>
  <c r="G146" i="65"/>
  <c r="H146" i="65"/>
  <c r="I146" i="65"/>
  <c r="D147" i="65"/>
  <c r="E148" i="64" s="1"/>
  <c r="K148" i="64" s="1"/>
  <c r="Q148" i="64" s="1"/>
  <c r="W148" i="64" s="1"/>
  <c r="E147" i="65"/>
  <c r="F147" i="65"/>
  <c r="F148" i="64" s="1"/>
  <c r="L148" i="64" s="1"/>
  <c r="R148" i="64" s="1"/>
  <c r="X148" i="64" s="1"/>
  <c r="G147" i="65"/>
  <c r="H147" i="65"/>
  <c r="I148" i="64" s="1"/>
  <c r="O148" i="64" s="1"/>
  <c r="U148" i="64" s="1"/>
  <c r="AA148" i="64" s="1"/>
  <c r="I147" i="65"/>
  <c r="D148" i="65"/>
  <c r="E148" i="65"/>
  <c r="F148" i="65"/>
  <c r="G149" i="64" s="1"/>
  <c r="M149" i="64" s="1"/>
  <c r="S149" i="64" s="1"/>
  <c r="Y149" i="64" s="1"/>
  <c r="T116" i="89" s="1"/>
  <c r="K149" i="92"/>
  <c r="Q149" i="92"/>
  <c r="W149" i="92"/>
  <c r="G148" i="65"/>
  <c r="H148" i="65"/>
  <c r="H149" i="64" s="1"/>
  <c r="N149" i="64" s="1"/>
  <c r="T149" i="64" s="1"/>
  <c r="Z149" i="64" s="1"/>
  <c r="U116" i="89" s="1"/>
  <c r="I148" i="65"/>
  <c r="D149" i="65"/>
  <c r="D150" i="64" s="1"/>
  <c r="J150" i="64" s="1"/>
  <c r="E149" i="65"/>
  <c r="F149" i="65"/>
  <c r="G150" i="64" s="1"/>
  <c r="M150" i="64" s="1"/>
  <c r="S150" i="64" s="1"/>
  <c r="Y150" i="64" s="1"/>
  <c r="G149" i="65"/>
  <c r="H149" i="65"/>
  <c r="I149" i="65"/>
  <c r="D150" i="65"/>
  <c r="D151" i="64" s="1"/>
  <c r="J151" i="64" s="1"/>
  <c r="H151" i="92"/>
  <c r="T151" i="92" s="1"/>
  <c r="E150" i="65"/>
  <c r="F150" i="65"/>
  <c r="G151" i="64" s="1"/>
  <c r="M151" i="64" s="1"/>
  <c r="S151" i="64" s="1"/>
  <c r="Y151" i="64" s="1"/>
  <c r="T137" i="89" s="1"/>
  <c r="K151" i="92"/>
  <c r="Q151" i="92"/>
  <c r="W151" i="92"/>
  <c r="G150" i="65"/>
  <c r="H150" i="65"/>
  <c r="H151" i="64" s="1"/>
  <c r="N151" i="64" s="1"/>
  <c r="T151" i="64" s="1"/>
  <c r="Z151" i="64" s="1"/>
  <c r="U137" i="89" s="1"/>
  <c r="I150" i="65"/>
  <c r="D151" i="65"/>
  <c r="D152" i="64" s="1"/>
  <c r="J152" i="64" s="1"/>
  <c r="E151" i="65"/>
  <c r="F151" i="65"/>
  <c r="F152" i="64" s="1"/>
  <c r="L152" i="64" s="1"/>
  <c r="R152" i="64" s="1"/>
  <c r="X152" i="64" s="1"/>
  <c r="S117" i="89" s="1"/>
  <c r="G151" i="65"/>
  <c r="H151" i="65"/>
  <c r="H152" i="64" s="1"/>
  <c r="N152" i="64" s="1"/>
  <c r="T152" i="64" s="1"/>
  <c r="Z152" i="64" s="1"/>
  <c r="U117" i="89" s="1"/>
  <c r="I151" i="65"/>
  <c r="D152" i="65"/>
  <c r="D153" i="64" s="1"/>
  <c r="J153" i="64" s="1"/>
  <c r="H153" i="92"/>
  <c r="E152" i="65"/>
  <c r="F152" i="65"/>
  <c r="G152" i="65"/>
  <c r="H152" i="65"/>
  <c r="H153" i="64" s="1"/>
  <c r="N153" i="64" s="1"/>
  <c r="T153" i="64" s="1"/>
  <c r="Z153" i="64" s="1"/>
  <c r="U40" i="89" s="1"/>
  <c r="I152" i="65"/>
  <c r="D153" i="65"/>
  <c r="D154" i="64" s="1"/>
  <c r="J154" i="64" s="1"/>
  <c r="P154" i="64" s="1"/>
  <c r="V154" i="64" s="1"/>
  <c r="Q96" i="89" s="1"/>
  <c r="H154" i="92"/>
  <c r="N154" i="92" s="1"/>
  <c r="E153" i="65"/>
  <c r="F153" i="65"/>
  <c r="G154" i="64" s="1"/>
  <c r="M154" i="64" s="1"/>
  <c r="S154" i="64" s="1"/>
  <c r="Y154" i="64" s="1"/>
  <c r="T96" i="89" s="1"/>
  <c r="J154" i="92"/>
  <c r="P154" i="92"/>
  <c r="V154" i="92"/>
  <c r="G153" i="65"/>
  <c r="H153" i="65"/>
  <c r="H154" i="64" s="1"/>
  <c r="N154" i="64" s="1"/>
  <c r="T154" i="64" s="1"/>
  <c r="Z154" i="64" s="1"/>
  <c r="U96" i="89" s="1"/>
  <c r="M154" i="92"/>
  <c r="S154" i="92"/>
  <c r="Y154" i="92"/>
  <c r="I153" i="65"/>
  <c r="D154" i="65"/>
  <c r="D155" i="64" s="1"/>
  <c r="J155" i="64" s="1"/>
  <c r="P155" i="64" s="1"/>
  <c r="V155" i="64" s="1"/>
  <c r="H155" i="92"/>
  <c r="E154" i="65"/>
  <c r="F154" i="65"/>
  <c r="F155" i="64" s="1"/>
  <c r="L155" i="64" s="1"/>
  <c r="R155" i="64" s="1"/>
  <c r="X155" i="64" s="1"/>
  <c r="S118" i="89" s="1"/>
  <c r="G154" i="65"/>
  <c r="H154" i="65"/>
  <c r="H155" i="64" s="1"/>
  <c r="N155" i="64" s="1"/>
  <c r="T155" i="64" s="1"/>
  <c r="Z155" i="64" s="1"/>
  <c r="U118" i="89" s="1"/>
  <c r="I154" i="65"/>
  <c r="D155" i="65"/>
  <c r="D156" i="64" s="1"/>
  <c r="J156" i="64" s="1"/>
  <c r="H156" i="92"/>
  <c r="E155" i="65"/>
  <c r="F155" i="65"/>
  <c r="G155" i="65"/>
  <c r="H155" i="65"/>
  <c r="I156" i="64" s="1"/>
  <c r="O156" i="64" s="1"/>
  <c r="U156" i="64" s="1"/>
  <c r="AA156" i="64" s="1"/>
  <c r="V81" i="89" s="1"/>
  <c r="I155" i="65"/>
  <c r="D156" i="65"/>
  <c r="D157" i="64" s="1"/>
  <c r="J157" i="64" s="1"/>
  <c r="E156" i="65"/>
  <c r="F156" i="65"/>
  <c r="G156" i="65"/>
  <c r="H156" i="65"/>
  <c r="H157" i="64" s="1"/>
  <c r="N157" i="64" s="1"/>
  <c r="T157" i="64" s="1"/>
  <c r="Z157" i="64" s="1"/>
  <c r="U119" i="89" s="1"/>
  <c r="L157" i="92"/>
  <c r="R157" i="92"/>
  <c r="X157" i="92"/>
  <c r="I156" i="65"/>
  <c r="D157" i="65"/>
  <c r="E157" i="64" s="1"/>
  <c r="K157" i="64" s="1"/>
  <c r="Q157" i="64" s="1"/>
  <c r="W157" i="64" s="1"/>
  <c r="R119" i="89" s="1"/>
  <c r="E157" i="65"/>
  <c r="F157" i="65"/>
  <c r="F158" i="64" s="1"/>
  <c r="L158" i="64" s="1"/>
  <c r="R158" i="64" s="1"/>
  <c r="X158" i="64" s="1"/>
  <c r="S39" i="89" s="1"/>
  <c r="G157" i="65"/>
  <c r="H157" i="65"/>
  <c r="H158" i="64" s="1"/>
  <c r="N158" i="64" s="1"/>
  <c r="T158" i="64" s="1"/>
  <c r="Z158" i="64" s="1"/>
  <c r="U39" i="89" s="1"/>
  <c r="I157" i="65"/>
  <c r="D158" i="65"/>
  <c r="D159" i="64" s="1"/>
  <c r="J159" i="64" s="1"/>
  <c r="E158" i="65"/>
  <c r="F158" i="65"/>
  <c r="F159" i="64" s="1"/>
  <c r="L159" i="64" s="1"/>
  <c r="R159" i="64" s="1"/>
  <c r="X159" i="64" s="1"/>
  <c r="S140" i="89" s="1"/>
  <c r="J159" i="92"/>
  <c r="P159" i="92"/>
  <c r="V159" i="92"/>
  <c r="G158" i="65"/>
  <c r="H158" i="65"/>
  <c r="I159" i="64" s="1"/>
  <c r="O159" i="64" s="1"/>
  <c r="U159" i="64" s="1"/>
  <c r="AA159" i="64" s="1"/>
  <c r="V140" i="89" s="1"/>
  <c r="I158" i="65"/>
  <c r="D159" i="65"/>
  <c r="E159" i="65"/>
  <c r="F159" i="65"/>
  <c r="F160" i="64" s="1"/>
  <c r="L160" i="64" s="1"/>
  <c r="R160" i="64" s="1"/>
  <c r="X160" i="64" s="1"/>
  <c r="S121" i="89" s="1"/>
  <c r="G159" i="65"/>
  <c r="H159" i="65"/>
  <c r="H160" i="64" s="1"/>
  <c r="N160" i="64" s="1"/>
  <c r="T160" i="64" s="1"/>
  <c r="Z160" i="64" s="1"/>
  <c r="U121" i="89" s="1"/>
  <c r="I159" i="65"/>
  <c r="D160" i="65"/>
  <c r="I66" i="92"/>
  <c r="O66" i="92"/>
  <c r="U66" i="92" s="1"/>
  <c r="E160" i="65"/>
  <c r="F160" i="65"/>
  <c r="G160" i="65"/>
  <c r="H160" i="65"/>
  <c r="H194" i="64" s="1"/>
  <c r="N194" i="64" s="1"/>
  <c r="T194" i="64" s="1"/>
  <c r="Z194" i="64" s="1"/>
  <c r="U123" i="89" s="1"/>
  <c r="I160" i="65"/>
  <c r="D161" i="65"/>
  <c r="E161" i="65"/>
  <c r="F161" i="65"/>
  <c r="G161" i="64" s="1"/>
  <c r="M161" i="64" s="1"/>
  <c r="S161" i="64" s="1"/>
  <c r="Y161" i="64" s="1"/>
  <c r="G161" i="65"/>
  <c r="H161" i="65"/>
  <c r="M162" i="92"/>
  <c r="S162" i="92"/>
  <c r="Y162" i="92"/>
  <c r="I161" i="65"/>
  <c r="D162" i="65"/>
  <c r="D162" i="64" s="1"/>
  <c r="J162" i="64" s="1"/>
  <c r="E162" i="65"/>
  <c r="F162" i="65"/>
  <c r="F162" i="64" s="1"/>
  <c r="L162" i="64" s="1"/>
  <c r="R162" i="64" s="1"/>
  <c r="X162" i="64" s="1"/>
  <c r="G162" i="65"/>
  <c r="H162" i="65"/>
  <c r="H162" i="64" s="1"/>
  <c r="N162" i="64" s="1"/>
  <c r="T162" i="64" s="1"/>
  <c r="Z162" i="64" s="1"/>
  <c r="I162" i="65"/>
  <c r="D163" i="65"/>
  <c r="E163" i="65"/>
  <c r="F163" i="65"/>
  <c r="F163" i="64" s="1"/>
  <c r="L163" i="64" s="1"/>
  <c r="R163" i="64" s="1"/>
  <c r="X163" i="64" s="1"/>
  <c r="G163" i="65"/>
  <c r="H163" i="65"/>
  <c r="H163" i="64" s="1"/>
  <c r="N163" i="64" s="1"/>
  <c r="T163" i="64" s="1"/>
  <c r="Z163" i="64" s="1"/>
  <c r="M164" i="92"/>
  <c r="S164" i="92"/>
  <c r="Y164" i="92"/>
  <c r="I163" i="65"/>
  <c r="D164" i="65"/>
  <c r="I165" i="92"/>
  <c r="O165" i="92"/>
  <c r="U165" i="92" s="1"/>
  <c r="E164" i="65"/>
  <c r="F164" i="65"/>
  <c r="F164" i="64" s="1"/>
  <c r="L164" i="64" s="1"/>
  <c r="R164" i="64" s="1"/>
  <c r="X164" i="64" s="1"/>
  <c r="G164" i="65"/>
  <c r="H164" i="65"/>
  <c r="H164" i="64" s="1"/>
  <c r="N164" i="64" s="1"/>
  <c r="T164" i="64" s="1"/>
  <c r="Z164" i="64" s="1"/>
  <c r="I164" i="65"/>
  <c r="D165" i="65"/>
  <c r="E165" i="65"/>
  <c r="F165" i="65"/>
  <c r="F165" i="64" s="1"/>
  <c r="L165" i="64" s="1"/>
  <c r="R165" i="64" s="1"/>
  <c r="X165" i="64" s="1"/>
  <c r="J166" i="92"/>
  <c r="P166" i="92"/>
  <c r="V166" i="92"/>
  <c r="G165" i="65"/>
  <c r="H165" i="65"/>
  <c r="H165" i="64" s="1"/>
  <c r="N165" i="64" s="1"/>
  <c r="T165" i="64" s="1"/>
  <c r="Z165" i="64" s="1"/>
  <c r="M166" i="92"/>
  <c r="S166" i="92"/>
  <c r="Y166" i="92"/>
  <c r="I165" i="65"/>
  <c r="D166" i="65"/>
  <c r="D166" i="64" s="1"/>
  <c r="E166" i="65"/>
  <c r="F166" i="65"/>
  <c r="F166" i="64" s="1"/>
  <c r="L166" i="64" s="1"/>
  <c r="R166" i="64" s="1"/>
  <c r="X166" i="64" s="1"/>
  <c r="G166" i="65"/>
  <c r="H166" i="65"/>
  <c r="H166" i="64" s="1"/>
  <c r="N166" i="64" s="1"/>
  <c r="T166" i="64" s="1"/>
  <c r="Z166" i="64" s="1"/>
  <c r="I166" i="65"/>
  <c r="D167" i="65"/>
  <c r="E167" i="65"/>
  <c r="F167" i="65"/>
  <c r="F167" i="64" s="1"/>
  <c r="L167" i="64" s="1"/>
  <c r="R167" i="64" s="1"/>
  <c r="X167" i="64" s="1"/>
  <c r="S127" i="89" s="1"/>
  <c r="K168" i="92"/>
  <c r="Q168" i="92"/>
  <c r="W168" i="92"/>
  <c r="G167" i="65"/>
  <c r="H167" i="65"/>
  <c r="I167" i="64" s="1"/>
  <c r="O167" i="64" s="1"/>
  <c r="U167" i="64" s="1"/>
  <c r="AA167" i="64" s="1"/>
  <c r="V127" i="89" s="1"/>
  <c r="M168" i="92"/>
  <c r="S168" i="92"/>
  <c r="Y168" i="92"/>
  <c r="I167" i="65"/>
  <c r="D168" i="65"/>
  <c r="E168" i="65"/>
  <c r="F168" i="65"/>
  <c r="F168" i="64" s="1"/>
  <c r="L168" i="64" s="1"/>
  <c r="R168" i="64" s="1"/>
  <c r="X168" i="64" s="1"/>
  <c r="S128" i="89" s="1"/>
  <c r="G168" i="65"/>
  <c r="H168" i="65"/>
  <c r="I168" i="64" s="1"/>
  <c r="O168" i="64" s="1"/>
  <c r="U168" i="64" s="1"/>
  <c r="AA168" i="64" s="1"/>
  <c r="V128" i="89" s="1"/>
  <c r="I168" i="65"/>
  <c r="D169" i="65"/>
  <c r="I170" i="92"/>
  <c r="O170" i="92" s="1"/>
  <c r="U170" i="92" s="1"/>
  <c r="E169" i="65"/>
  <c r="F169" i="65"/>
  <c r="F169" i="64" s="1"/>
  <c r="L169" i="64" s="1"/>
  <c r="R169" i="64" s="1"/>
  <c r="X169" i="64" s="1"/>
  <c r="G169" i="65"/>
  <c r="H169" i="65"/>
  <c r="H169" i="64" s="1"/>
  <c r="N169" i="64" s="1"/>
  <c r="T169" i="64" s="1"/>
  <c r="Z169" i="64" s="1"/>
  <c r="I169" i="65"/>
  <c r="D170" i="65"/>
  <c r="D170" i="64" s="1"/>
  <c r="J170" i="64" s="1"/>
  <c r="E170" i="65"/>
  <c r="F170" i="65"/>
  <c r="F170" i="64" s="1"/>
  <c r="L170" i="64" s="1"/>
  <c r="R170" i="64" s="1"/>
  <c r="X170" i="64" s="1"/>
  <c r="G170" i="65"/>
  <c r="H170" i="65"/>
  <c r="I170" i="64" s="1"/>
  <c r="O170" i="64" s="1"/>
  <c r="U170" i="64" s="1"/>
  <c r="AA170" i="64" s="1"/>
  <c r="L171" i="92"/>
  <c r="R171" i="92"/>
  <c r="X171" i="92"/>
  <c r="I170" i="65"/>
  <c r="D171" i="65"/>
  <c r="D171" i="64" s="1"/>
  <c r="J171" i="64" s="1"/>
  <c r="I172" i="92"/>
  <c r="O172" i="92"/>
  <c r="U172" i="92"/>
  <c r="E171" i="65"/>
  <c r="F171" i="65"/>
  <c r="F171" i="64" s="1"/>
  <c r="L171" i="64" s="1"/>
  <c r="R171" i="64" s="1"/>
  <c r="X171" i="64" s="1"/>
  <c r="S129" i="89" s="1"/>
  <c r="G171" i="65"/>
  <c r="H171" i="65"/>
  <c r="H171" i="64" s="1"/>
  <c r="N171" i="64" s="1"/>
  <c r="T171" i="64" s="1"/>
  <c r="Z171" i="64" s="1"/>
  <c r="U129" i="89" s="1"/>
  <c r="I171" i="65"/>
  <c r="D172" i="65"/>
  <c r="E172" i="65"/>
  <c r="F172" i="65"/>
  <c r="F172" i="64" s="1"/>
  <c r="L172" i="64" s="1"/>
  <c r="R172" i="64" s="1"/>
  <c r="X172" i="64" s="1"/>
  <c r="S130" i="89" s="1"/>
  <c r="J173" i="92"/>
  <c r="P173" i="92"/>
  <c r="V173" i="92"/>
  <c r="G172" i="65"/>
  <c r="H172" i="65"/>
  <c r="I172" i="64" s="1"/>
  <c r="O172" i="64" s="1"/>
  <c r="U172" i="64" s="1"/>
  <c r="AA172" i="64" s="1"/>
  <c r="V130" i="89" s="1"/>
  <c r="M173" i="92"/>
  <c r="S173" i="92"/>
  <c r="Y173" i="92"/>
  <c r="I172" i="65"/>
  <c r="D173" i="65"/>
  <c r="E173" i="65"/>
  <c r="F173" i="65"/>
  <c r="F173" i="64" s="1"/>
  <c r="L173" i="64" s="1"/>
  <c r="R173" i="64" s="1"/>
  <c r="X173" i="64" s="1"/>
  <c r="S131" i="89" s="1"/>
  <c r="G173" i="65"/>
  <c r="H173" i="65"/>
  <c r="I173" i="65"/>
  <c r="D174" i="65"/>
  <c r="D174" i="64" s="1"/>
  <c r="J174" i="64" s="1"/>
  <c r="P174" i="64" s="1"/>
  <c r="V174" i="64" s="1"/>
  <c r="H175" i="92"/>
  <c r="E174" i="65"/>
  <c r="F174" i="65"/>
  <c r="F174" i="64" s="1"/>
  <c r="L174" i="64" s="1"/>
  <c r="R174" i="64" s="1"/>
  <c r="X174" i="64" s="1"/>
  <c r="J175" i="92"/>
  <c r="P175" i="92"/>
  <c r="V175" i="92"/>
  <c r="G174" i="65"/>
  <c r="H174" i="65"/>
  <c r="H174" i="64" s="1"/>
  <c r="N174" i="64" s="1"/>
  <c r="T174" i="64" s="1"/>
  <c r="Z174" i="64" s="1"/>
  <c r="I174" i="65"/>
  <c r="D175" i="65"/>
  <c r="D175" i="64" s="1"/>
  <c r="J175" i="64" s="1"/>
  <c r="E175" i="65"/>
  <c r="F175" i="65"/>
  <c r="G175" i="64" s="1"/>
  <c r="M175" i="64" s="1"/>
  <c r="S175" i="64" s="1"/>
  <c r="Y175" i="64" s="1"/>
  <c r="T132" i="89" s="1"/>
  <c r="G175" i="65"/>
  <c r="H175" i="65"/>
  <c r="H175" i="64" s="1"/>
  <c r="N175" i="64" s="1"/>
  <c r="T175" i="64" s="1"/>
  <c r="Z175" i="64" s="1"/>
  <c r="U132" i="89" s="1"/>
  <c r="I175" i="65"/>
  <c r="D176" i="65"/>
  <c r="E176" i="65"/>
  <c r="F176" i="65"/>
  <c r="F176" i="64" s="1"/>
  <c r="L176" i="64" s="1"/>
  <c r="R176" i="64" s="1"/>
  <c r="X176" i="64" s="1"/>
  <c r="S133" i="89" s="1"/>
  <c r="G176" i="65"/>
  <c r="H176" i="65"/>
  <c r="I176" i="65"/>
  <c r="D177" i="65"/>
  <c r="D177" i="64" s="1"/>
  <c r="J177" i="64" s="1"/>
  <c r="E177" i="65"/>
  <c r="F177" i="65"/>
  <c r="F177" i="64" s="1"/>
  <c r="L177" i="64" s="1"/>
  <c r="R177" i="64" s="1"/>
  <c r="X177" i="64" s="1"/>
  <c r="S134" i="89" s="1"/>
  <c r="J178" i="92"/>
  <c r="P178" i="92"/>
  <c r="V178" i="92"/>
  <c r="G177" i="65"/>
  <c r="H177" i="65"/>
  <c r="H177" i="64" s="1"/>
  <c r="N177" i="64" s="1"/>
  <c r="T177" i="64" s="1"/>
  <c r="Z177" i="64" s="1"/>
  <c r="U134" i="89" s="1"/>
  <c r="M178" i="92"/>
  <c r="S178" i="92"/>
  <c r="Y178" i="92"/>
  <c r="I177" i="65"/>
  <c r="D178" i="65"/>
  <c r="E178" i="65"/>
  <c r="F178" i="65"/>
  <c r="G178" i="65"/>
  <c r="H178" i="65"/>
  <c r="H178" i="64" s="1"/>
  <c r="N178" i="64" s="1"/>
  <c r="T178" i="64" s="1"/>
  <c r="Z178" i="64" s="1"/>
  <c r="U135" i="89" s="1"/>
  <c r="I178" i="65"/>
  <c r="D179" i="65"/>
  <c r="E179" i="65"/>
  <c r="F179" i="65"/>
  <c r="F179" i="64" s="1"/>
  <c r="L179" i="64" s="1"/>
  <c r="R179" i="64" s="1"/>
  <c r="X179" i="64" s="1"/>
  <c r="S136" i="89" s="1"/>
  <c r="J180" i="92"/>
  <c r="P180" i="92"/>
  <c r="V180" i="92"/>
  <c r="G179" i="65"/>
  <c r="H179" i="65"/>
  <c r="H179" i="64" s="1"/>
  <c r="N179" i="64" s="1"/>
  <c r="T179" i="64" s="1"/>
  <c r="Z179" i="64" s="1"/>
  <c r="U136" i="89" s="1"/>
  <c r="M180" i="92"/>
  <c r="S180" i="92"/>
  <c r="Y180" i="92"/>
  <c r="I179" i="65"/>
  <c r="D180" i="65"/>
  <c r="D180" i="64" s="1"/>
  <c r="J180" i="64" s="1"/>
  <c r="E180" i="65"/>
  <c r="F180" i="65"/>
  <c r="F180" i="64" s="1"/>
  <c r="L180" i="64" s="1"/>
  <c r="R180" i="64" s="1"/>
  <c r="X180" i="64" s="1"/>
  <c r="G180" i="65"/>
  <c r="H180" i="65"/>
  <c r="H180" i="64" s="1"/>
  <c r="N180" i="64" s="1"/>
  <c r="T180" i="64" s="1"/>
  <c r="Z180" i="64" s="1"/>
  <c r="I180" i="65"/>
  <c r="D181" i="65"/>
  <c r="E45" i="64" s="1"/>
  <c r="K45" i="64" s="1"/>
  <c r="Q45" i="64" s="1"/>
  <c r="W45" i="64" s="1"/>
  <c r="R139" i="89" s="1"/>
  <c r="E181" i="65"/>
  <c r="F181" i="65"/>
  <c r="G181" i="64" s="1"/>
  <c r="M181" i="64" s="1"/>
  <c r="S181" i="64" s="1"/>
  <c r="Y181" i="64" s="1"/>
  <c r="T138" i="89" s="1"/>
  <c r="K182" i="92"/>
  <c r="Q182" i="92"/>
  <c r="W182" i="92"/>
  <c r="G181" i="65"/>
  <c r="H181" i="65"/>
  <c r="H181" i="64" s="1"/>
  <c r="N181" i="64" s="1"/>
  <c r="T181" i="64" s="1"/>
  <c r="Z181" i="64" s="1"/>
  <c r="U138" i="89" s="1"/>
  <c r="I181" i="65"/>
  <c r="D182" i="65"/>
  <c r="E182" i="65"/>
  <c r="F182" i="65"/>
  <c r="F182" i="64" s="1"/>
  <c r="L182" i="64" s="1"/>
  <c r="R182" i="64" s="1"/>
  <c r="X182" i="64" s="1"/>
  <c r="S141" i="89" s="1"/>
  <c r="G182" i="65"/>
  <c r="H182" i="65"/>
  <c r="I182" i="64" s="1"/>
  <c r="O182" i="64" s="1"/>
  <c r="U182" i="64" s="1"/>
  <c r="AA182" i="64" s="1"/>
  <c r="V141" i="89" s="1"/>
  <c r="M183" i="92"/>
  <c r="S183" i="92"/>
  <c r="Y183" i="92"/>
  <c r="I182" i="65"/>
  <c r="D183" i="65"/>
  <c r="E183" i="65"/>
  <c r="F183" i="65"/>
  <c r="F183" i="64" s="1"/>
  <c r="L183" i="64" s="1"/>
  <c r="R183" i="64" s="1"/>
  <c r="X183" i="64" s="1"/>
  <c r="S120" i="89" s="1"/>
  <c r="G183" i="65"/>
  <c r="H183" i="65"/>
  <c r="H183" i="64" s="1"/>
  <c r="N183" i="64" s="1"/>
  <c r="T183" i="64" s="1"/>
  <c r="Z183" i="64" s="1"/>
  <c r="U120" i="89" s="1"/>
  <c r="I183" i="65"/>
  <c r="D184" i="65"/>
  <c r="D184" i="64" s="1"/>
  <c r="J184" i="64" s="1"/>
  <c r="E184" i="65"/>
  <c r="F184" i="65"/>
  <c r="G184" i="64" s="1"/>
  <c r="M184" i="64" s="1"/>
  <c r="S184" i="64" s="1"/>
  <c r="Y184" i="64" s="1"/>
  <c r="T142" i="89" s="1"/>
  <c r="K185" i="92"/>
  <c r="Q185" i="92"/>
  <c r="W185" i="92"/>
  <c r="G184" i="65"/>
  <c r="H184" i="65"/>
  <c r="I184" i="64" s="1"/>
  <c r="O184" i="64" s="1"/>
  <c r="U184" i="64" s="1"/>
  <c r="AA184" i="64" s="1"/>
  <c r="V142" i="89" s="1"/>
  <c r="M185" i="92"/>
  <c r="S185" i="92"/>
  <c r="Y185" i="92"/>
  <c r="I184" i="65"/>
  <c r="D185" i="65"/>
  <c r="E185" i="65"/>
  <c r="F185" i="65"/>
  <c r="G185" i="64" s="1"/>
  <c r="M185" i="64" s="1"/>
  <c r="S185" i="64" s="1"/>
  <c r="Y185" i="64" s="1"/>
  <c r="G185" i="65"/>
  <c r="H185" i="65"/>
  <c r="I185" i="65"/>
  <c r="D186" i="65"/>
  <c r="D186" i="64" s="1"/>
  <c r="J186" i="64" s="1"/>
  <c r="H187" i="92"/>
  <c r="E186" i="65"/>
  <c r="F186" i="65"/>
  <c r="F186" i="64" s="1"/>
  <c r="L186" i="64" s="1"/>
  <c r="R186" i="64" s="1"/>
  <c r="X186" i="64" s="1"/>
  <c r="S143" i="89" s="1"/>
  <c r="K187" i="92"/>
  <c r="Q187" i="92"/>
  <c r="W187" i="92"/>
  <c r="G186" i="65"/>
  <c r="H186" i="65"/>
  <c r="I186" i="65"/>
  <c r="D187" i="65"/>
  <c r="D187" i="64" s="1"/>
  <c r="J187" i="64" s="1"/>
  <c r="E187" i="65"/>
  <c r="F187" i="65"/>
  <c r="G187" i="64" s="1"/>
  <c r="M187" i="64" s="1"/>
  <c r="S187" i="64" s="1"/>
  <c r="Y187" i="64" s="1"/>
  <c r="G187" i="65"/>
  <c r="H187" i="65"/>
  <c r="H187" i="64" s="1"/>
  <c r="N187" i="64" s="1"/>
  <c r="T187" i="64" s="1"/>
  <c r="Z187" i="64" s="1"/>
  <c r="I187" i="65"/>
  <c r="D188" i="65"/>
  <c r="E188" i="64" s="1"/>
  <c r="K188" i="64" s="1"/>
  <c r="Q188" i="64" s="1"/>
  <c r="W188" i="64" s="1"/>
  <c r="E188" i="65"/>
  <c r="F188" i="65"/>
  <c r="F188" i="64" s="1"/>
  <c r="L188" i="64" s="1"/>
  <c r="R188" i="64" s="1"/>
  <c r="X188" i="64" s="1"/>
  <c r="G188" i="65"/>
  <c r="H188" i="65"/>
  <c r="H188" i="64" s="1"/>
  <c r="N188" i="64" s="1"/>
  <c r="T188" i="64" s="1"/>
  <c r="Z188" i="64" s="1"/>
  <c r="I188" i="65"/>
  <c r="D189" i="65"/>
  <c r="E189" i="65"/>
  <c r="F189" i="65"/>
  <c r="G189" i="64" s="1"/>
  <c r="M189" i="64" s="1"/>
  <c r="S189" i="64" s="1"/>
  <c r="Y189" i="64" s="1"/>
  <c r="T144" i="89" s="1"/>
  <c r="G189" i="65"/>
  <c r="H189" i="65"/>
  <c r="I189" i="64" s="1"/>
  <c r="O189" i="64" s="1"/>
  <c r="U189" i="64" s="1"/>
  <c r="AA189" i="64" s="1"/>
  <c r="V144" i="89" s="1"/>
  <c r="M190" i="92"/>
  <c r="S190" i="92"/>
  <c r="Y190" i="92"/>
  <c r="I189" i="65"/>
  <c r="D190" i="65"/>
  <c r="E190" i="65"/>
  <c r="F190" i="65"/>
  <c r="G191" i="64" s="1"/>
  <c r="M191" i="64" s="1"/>
  <c r="S191" i="64" s="1"/>
  <c r="Y191" i="64" s="1"/>
  <c r="T146" i="89" s="1"/>
  <c r="G190" i="65"/>
  <c r="H190" i="65"/>
  <c r="H191" i="64" s="1"/>
  <c r="N191" i="64" s="1"/>
  <c r="T191" i="64" s="1"/>
  <c r="Z191" i="64" s="1"/>
  <c r="U146" i="89" s="1"/>
  <c r="I190" i="65"/>
  <c r="D191" i="65"/>
  <c r="D190" i="64" s="1"/>
  <c r="J190" i="64" s="1"/>
  <c r="E191" i="65"/>
  <c r="F191" i="65"/>
  <c r="F190" i="64" s="1"/>
  <c r="L190" i="64" s="1"/>
  <c r="R190" i="64" s="1"/>
  <c r="X190" i="64" s="1"/>
  <c r="S145" i="89" s="1"/>
  <c r="J192" i="92"/>
  <c r="P192" i="92"/>
  <c r="V192" i="92"/>
  <c r="G191" i="65"/>
  <c r="H191" i="65"/>
  <c r="H190" i="64" s="1"/>
  <c r="N190" i="64" s="1"/>
  <c r="T190" i="64" s="1"/>
  <c r="Z190" i="64" s="1"/>
  <c r="U145" i="89" s="1"/>
  <c r="M192" i="92"/>
  <c r="S192" i="92"/>
  <c r="Y192" i="92"/>
  <c r="I191" i="65"/>
  <c r="D192" i="65"/>
  <c r="E192" i="64" s="1"/>
  <c r="K192" i="64" s="1"/>
  <c r="Q192" i="64" s="1"/>
  <c r="W192" i="64" s="1"/>
  <c r="E192" i="65"/>
  <c r="F192" i="65"/>
  <c r="G192" i="64" s="1"/>
  <c r="M192" i="64" s="1"/>
  <c r="S192" i="64" s="1"/>
  <c r="Y192" i="64" s="1"/>
  <c r="G192" i="65"/>
  <c r="H192" i="65"/>
  <c r="H192" i="64" s="1"/>
  <c r="N192" i="64" s="1"/>
  <c r="T192" i="64" s="1"/>
  <c r="Z192" i="64" s="1"/>
  <c r="I192" i="65"/>
  <c r="D193" i="65"/>
  <c r="D193" i="64" s="1"/>
  <c r="J193" i="64" s="1"/>
  <c r="E193" i="65"/>
  <c r="F193" i="65"/>
  <c r="F193" i="64" s="1"/>
  <c r="L193" i="64" s="1"/>
  <c r="R193" i="64" s="1"/>
  <c r="X193" i="64" s="1"/>
  <c r="S147" i="89" s="1"/>
  <c r="K195" i="92"/>
  <c r="Q195" i="92"/>
  <c r="W195" i="92"/>
  <c r="G193" i="65"/>
  <c r="H193" i="65"/>
  <c r="I193" i="64" s="1"/>
  <c r="O193" i="64" s="1"/>
  <c r="U193" i="64" s="1"/>
  <c r="AA193" i="64" s="1"/>
  <c r="V147" i="89" s="1"/>
  <c r="I193" i="65"/>
  <c r="D194" i="65"/>
  <c r="D195" i="64" s="1"/>
  <c r="J195" i="64" s="1"/>
  <c r="H197" i="92"/>
  <c r="E194" i="65"/>
  <c r="F194" i="65"/>
  <c r="F195" i="64" s="1"/>
  <c r="L195" i="64" s="1"/>
  <c r="R195" i="64" s="1"/>
  <c r="X195" i="64" s="1"/>
  <c r="S148" i="89" s="1"/>
  <c r="K197" i="92"/>
  <c r="Q197" i="92"/>
  <c r="W197" i="92"/>
  <c r="G194" i="65"/>
  <c r="H194" i="65"/>
  <c r="I195" i="64" s="1"/>
  <c r="O195" i="64" s="1"/>
  <c r="U195" i="64" s="1"/>
  <c r="AA195" i="64" s="1"/>
  <c r="V148" i="89" s="1"/>
  <c r="I194" i="65"/>
  <c r="D195" i="65"/>
  <c r="E196" i="64" s="1"/>
  <c r="K196" i="64" s="1"/>
  <c r="Q196" i="64" s="1"/>
  <c r="W196" i="64" s="1"/>
  <c r="E195" i="65"/>
  <c r="F195" i="65"/>
  <c r="G196" i="64" s="1"/>
  <c r="M196" i="64" s="1"/>
  <c r="S196" i="64" s="1"/>
  <c r="Y196" i="64" s="1"/>
  <c r="G195" i="65"/>
  <c r="H195" i="65"/>
  <c r="H196" i="64" s="1"/>
  <c r="N196" i="64" s="1"/>
  <c r="T196" i="64" s="1"/>
  <c r="Z196" i="64" s="1"/>
  <c r="I195" i="65"/>
  <c r="D196" i="65"/>
  <c r="D197" i="64" s="1"/>
  <c r="J197" i="64" s="1"/>
  <c r="E196" i="65"/>
  <c r="F196" i="65"/>
  <c r="F197" i="64" s="1"/>
  <c r="L197" i="64" s="1"/>
  <c r="R197" i="64" s="1"/>
  <c r="X197" i="64" s="1"/>
  <c r="S149" i="89" s="1"/>
  <c r="K199" i="92"/>
  <c r="Q199" i="92"/>
  <c r="W199" i="92"/>
  <c r="G196" i="65"/>
  <c r="H196" i="65"/>
  <c r="H197" i="64" s="1"/>
  <c r="N197" i="64" s="1"/>
  <c r="T197" i="64" s="1"/>
  <c r="Z197" i="64" s="1"/>
  <c r="U149" i="89" s="1"/>
  <c r="I196" i="65"/>
  <c r="D197" i="65"/>
  <c r="E197" i="65"/>
  <c r="F197" i="65"/>
  <c r="G198" i="64" s="1"/>
  <c r="M198" i="64" s="1"/>
  <c r="S198" i="64" s="1"/>
  <c r="Y198" i="64" s="1"/>
  <c r="T150" i="89" s="1"/>
  <c r="G197" i="65"/>
  <c r="H197" i="65"/>
  <c r="I198" i="64" s="1"/>
  <c r="O198" i="64" s="1"/>
  <c r="U198" i="64" s="1"/>
  <c r="AA198" i="64" s="1"/>
  <c r="V150" i="89" s="1"/>
  <c r="I197" i="65"/>
  <c r="D198" i="65"/>
  <c r="D199" i="64" s="1"/>
  <c r="J199" i="64" s="1"/>
  <c r="E198" i="65"/>
  <c r="F198" i="65"/>
  <c r="F199" i="64" s="1"/>
  <c r="L199" i="64" s="1"/>
  <c r="R199" i="64" s="1"/>
  <c r="X199" i="64" s="1"/>
  <c r="S151" i="89" s="1"/>
  <c r="K201" i="92"/>
  <c r="Q201" i="92"/>
  <c r="W201" i="92"/>
  <c r="G198" i="65"/>
  <c r="H198" i="65"/>
  <c r="H199" i="64" s="1"/>
  <c r="N199" i="64" s="1"/>
  <c r="T199" i="64" s="1"/>
  <c r="Z199" i="64" s="1"/>
  <c r="U151" i="89" s="1"/>
  <c r="I198" i="65"/>
  <c r="D199" i="65"/>
  <c r="D200" i="64" s="1"/>
  <c r="J200" i="64" s="1"/>
  <c r="E199" i="65"/>
  <c r="F199" i="65"/>
  <c r="F200" i="64" s="1"/>
  <c r="L200" i="64" s="1"/>
  <c r="R200" i="64" s="1"/>
  <c r="X200" i="64" s="1"/>
  <c r="S153" i="89" s="1"/>
  <c r="G199" i="65"/>
  <c r="H199" i="65"/>
  <c r="H200" i="64" s="1"/>
  <c r="N200" i="64" s="1"/>
  <c r="T200" i="64" s="1"/>
  <c r="Z200" i="64" s="1"/>
  <c r="U153" i="89" s="1"/>
  <c r="I199" i="65"/>
  <c r="D200" i="65"/>
  <c r="E200" i="65"/>
  <c r="F200" i="65"/>
  <c r="F201" i="64" s="1"/>
  <c r="L201" i="64" s="1"/>
  <c r="R201" i="64" s="1"/>
  <c r="X201" i="64" s="1"/>
  <c r="S154" i="89" s="1"/>
  <c r="K203" i="92"/>
  <c r="Q203" i="92"/>
  <c r="W203" i="92"/>
  <c r="G200" i="65"/>
  <c r="H200" i="65"/>
  <c r="I201" i="64" s="1"/>
  <c r="O201" i="64" s="1"/>
  <c r="U201" i="64" s="1"/>
  <c r="AA201" i="64" s="1"/>
  <c r="V154" i="89" s="1"/>
  <c r="I200" i="65"/>
  <c r="H36" i="64"/>
  <c r="N36" i="64" s="1"/>
  <c r="T36" i="64" s="1"/>
  <c r="Z36" i="64" s="1"/>
  <c r="F102" i="64"/>
  <c r="L102" i="64" s="1"/>
  <c r="R102" i="64" s="1"/>
  <c r="X102" i="64" s="1"/>
  <c r="G102" i="64"/>
  <c r="M102" i="64" s="1"/>
  <c r="S102" i="64" s="1"/>
  <c r="Y102" i="64" s="1"/>
  <c r="H102" i="64"/>
  <c r="N102" i="64" s="1"/>
  <c r="T102" i="64" s="1"/>
  <c r="Z102" i="64" s="1"/>
  <c r="I102" i="64"/>
  <c r="O102" i="64" s="1"/>
  <c r="U102" i="64" s="1"/>
  <c r="AA102" i="64" s="1"/>
  <c r="N54" i="43"/>
  <c r="E45" i="43"/>
  <c r="F45" i="43"/>
  <c r="G45" i="43"/>
  <c r="H45" i="43"/>
  <c r="I45" i="43"/>
  <c r="J45" i="43"/>
  <c r="K45" i="43"/>
  <c r="L45" i="43"/>
  <c r="M45" i="43"/>
  <c r="N45" i="43"/>
  <c r="E46" i="43"/>
  <c r="F46" i="43"/>
  <c r="G46" i="43"/>
  <c r="H46" i="43"/>
  <c r="I46" i="43"/>
  <c r="J46" i="43"/>
  <c r="K46" i="43"/>
  <c r="L46" i="43"/>
  <c r="M46" i="43"/>
  <c r="N46" i="43"/>
  <c r="E47" i="43"/>
  <c r="F47" i="43"/>
  <c r="G47" i="43"/>
  <c r="H47" i="43"/>
  <c r="I47" i="43"/>
  <c r="J47" i="43"/>
  <c r="K47" i="43"/>
  <c r="L47" i="43"/>
  <c r="M47" i="43"/>
  <c r="N47" i="43"/>
  <c r="E48" i="43"/>
  <c r="F48" i="43"/>
  <c r="G48" i="43"/>
  <c r="H48" i="43"/>
  <c r="I48" i="43"/>
  <c r="J48" i="43"/>
  <c r="K48" i="43"/>
  <c r="L48" i="43"/>
  <c r="M48" i="43"/>
  <c r="N48" i="43"/>
  <c r="E49" i="43"/>
  <c r="F49" i="43"/>
  <c r="G49" i="43"/>
  <c r="H49" i="43"/>
  <c r="I49" i="43"/>
  <c r="J49" i="43"/>
  <c r="K49" i="43"/>
  <c r="L49" i="43"/>
  <c r="M49" i="43"/>
  <c r="N49" i="43"/>
  <c r="E50" i="43"/>
  <c r="F50" i="43"/>
  <c r="G50" i="43"/>
  <c r="H50" i="43"/>
  <c r="I50" i="43"/>
  <c r="J50" i="43"/>
  <c r="K50" i="43"/>
  <c r="L50" i="43"/>
  <c r="M50" i="43"/>
  <c r="N50" i="43"/>
  <c r="E51" i="43"/>
  <c r="F51" i="43"/>
  <c r="G51" i="43"/>
  <c r="H51" i="43"/>
  <c r="I51" i="43"/>
  <c r="J51" i="43"/>
  <c r="K51" i="43"/>
  <c r="L51" i="43"/>
  <c r="M51" i="43"/>
  <c r="N51" i="43"/>
  <c r="E52" i="43"/>
  <c r="F52" i="43"/>
  <c r="G52" i="43"/>
  <c r="H52" i="43"/>
  <c r="I52" i="43"/>
  <c r="J52" i="43"/>
  <c r="K52" i="43"/>
  <c r="L52" i="43"/>
  <c r="M52" i="43"/>
  <c r="N52" i="43"/>
  <c r="E53" i="43"/>
  <c r="F53" i="43"/>
  <c r="G53" i="43"/>
  <c r="H53" i="43"/>
  <c r="I53" i="43"/>
  <c r="J53" i="43"/>
  <c r="K53" i="43"/>
  <c r="L53" i="43"/>
  <c r="M53" i="43"/>
  <c r="N53" i="43"/>
  <c r="E54" i="43"/>
  <c r="F54" i="43"/>
  <c r="G54" i="43"/>
  <c r="H54" i="43"/>
  <c r="I54" i="43"/>
  <c r="J54" i="43"/>
  <c r="K54" i="43"/>
  <c r="L54" i="43"/>
  <c r="M54" i="43"/>
  <c r="D54" i="43"/>
  <c r="D46" i="43"/>
  <c r="D47" i="43"/>
  <c r="D48" i="43"/>
  <c r="D49" i="43"/>
  <c r="D50" i="43"/>
  <c r="D51" i="43"/>
  <c r="D52" i="43"/>
  <c r="D53" i="43"/>
  <c r="D45" i="43"/>
  <c r="C5" i="50"/>
  <c r="C5" i="52"/>
  <c r="K46" i="92"/>
  <c r="Q46" i="92"/>
  <c r="W46" i="92"/>
  <c r="K9" i="92"/>
  <c r="Q9" i="92"/>
  <c r="W9" i="92"/>
  <c r="J76" i="92"/>
  <c r="P76" i="92"/>
  <c r="V76" i="92"/>
  <c r="K19" i="92"/>
  <c r="Q19" i="92"/>
  <c r="W19" i="92"/>
  <c r="K21" i="92"/>
  <c r="Q21" i="92"/>
  <c r="W21" i="92"/>
  <c r="K119" i="92"/>
  <c r="Q119" i="92"/>
  <c r="W119" i="92"/>
  <c r="J30" i="92"/>
  <c r="P30" i="92"/>
  <c r="V30" i="92"/>
  <c r="J121" i="92"/>
  <c r="P121" i="92"/>
  <c r="V121" i="92"/>
  <c r="K166" i="92"/>
  <c r="Q166" i="92"/>
  <c r="W166" i="92"/>
  <c r="K180" i="92"/>
  <c r="Q180" i="92"/>
  <c r="W180" i="92"/>
  <c r="J11" i="92"/>
  <c r="P11" i="92"/>
  <c r="V11" i="92"/>
  <c r="J48" i="92"/>
  <c r="P48" i="92"/>
  <c r="V48" i="92"/>
  <c r="K81" i="92"/>
  <c r="Q81" i="92"/>
  <c r="W81" i="92"/>
  <c r="K93" i="92"/>
  <c r="Q93" i="92"/>
  <c r="W93" i="92"/>
  <c r="J103" i="92"/>
  <c r="P103" i="92"/>
  <c r="V103" i="92"/>
  <c r="K110" i="92"/>
  <c r="Q110" i="92"/>
  <c r="W110" i="92"/>
  <c r="J14" i="92"/>
  <c r="P14" i="92"/>
  <c r="V14" i="92"/>
  <c r="J23" i="92"/>
  <c r="P23" i="92"/>
  <c r="V23" i="92"/>
  <c r="J32" i="92"/>
  <c r="P32" i="92"/>
  <c r="V32" i="92"/>
  <c r="K112" i="92"/>
  <c r="Q112" i="92"/>
  <c r="W112" i="92"/>
  <c r="K127" i="92"/>
  <c r="Q127" i="92"/>
  <c r="W127" i="92"/>
  <c r="K5" i="92"/>
  <c r="Q5" i="92"/>
  <c r="W5" i="92"/>
  <c r="K26" i="92"/>
  <c r="Q26" i="92"/>
  <c r="W26" i="92"/>
  <c r="J34" i="92"/>
  <c r="P34" i="92"/>
  <c r="V34" i="92"/>
  <c r="J50" i="92"/>
  <c r="P50" i="92"/>
  <c r="V50" i="92"/>
  <c r="K114" i="92"/>
  <c r="Q114" i="92"/>
  <c r="W114" i="92"/>
  <c r="K192" i="92"/>
  <c r="Q192" i="92"/>
  <c r="W192" i="92"/>
  <c r="K37" i="92"/>
  <c r="Q37" i="92"/>
  <c r="W37" i="92"/>
  <c r="J83" i="92"/>
  <c r="P83" i="92"/>
  <c r="V83" i="92"/>
  <c r="K154" i="92"/>
  <c r="Q154" i="92"/>
  <c r="W154" i="92"/>
  <c r="K86" i="92"/>
  <c r="Q86" i="92"/>
  <c r="W86" i="92"/>
  <c r="K159" i="92"/>
  <c r="Q159" i="92"/>
  <c r="W159" i="92"/>
  <c r="K175" i="92"/>
  <c r="Q175" i="92"/>
  <c r="W175" i="92"/>
  <c r="K7" i="92"/>
  <c r="Q7" i="92"/>
  <c r="W7" i="92"/>
  <c r="J16" i="92"/>
  <c r="P16" i="92"/>
  <c r="V16" i="92"/>
  <c r="J39" i="92"/>
  <c r="P39" i="92"/>
  <c r="V39" i="92"/>
  <c r="J88" i="92"/>
  <c r="P88" i="92"/>
  <c r="V88" i="92"/>
  <c r="K99" i="92"/>
  <c r="Q99" i="92"/>
  <c r="W99" i="92"/>
  <c r="J116" i="92"/>
  <c r="P116" i="92"/>
  <c r="V116" i="92"/>
  <c r="J28" i="92"/>
  <c r="P28" i="92"/>
  <c r="V28" i="92"/>
  <c r="J41" i="92"/>
  <c r="P41" i="92"/>
  <c r="V41" i="92"/>
  <c r="J52" i="92"/>
  <c r="P52" i="92"/>
  <c r="V52" i="92"/>
  <c r="J108" i="92"/>
  <c r="P108" i="92"/>
  <c r="V108" i="92"/>
  <c r="J69" i="92"/>
  <c r="P69" i="92"/>
  <c r="V69" i="92"/>
  <c r="J197" i="92"/>
  <c r="P197" i="92"/>
  <c r="V197" i="92"/>
  <c r="H130" i="92"/>
  <c r="N130" i="92" s="1"/>
  <c r="I76" i="92"/>
  <c r="O76" i="92"/>
  <c r="U76" i="92" s="1"/>
  <c r="H90" i="92"/>
  <c r="T90" i="92"/>
  <c r="H23" i="92"/>
  <c r="T23" i="92" s="1"/>
  <c r="I153" i="92"/>
  <c r="O153" i="92" s="1"/>
  <c r="U153" i="92" s="1"/>
  <c r="I16" i="92"/>
  <c r="O16" i="92"/>
  <c r="U16" i="92" s="1"/>
  <c r="H65" i="92"/>
  <c r="T65" i="92" s="1"/>
  <c r="H52" i="92"/>
  <c r="N52" i="92" s="1"/>
  <c r="H67" i="92"/>
  <c r="T67" i="92"/>
  <c r="H4" i="92"/>
  <c r="T4" i="92" s="1"/>
  <c r="H36" i="92"/>
  <c r="I197" i="92"/>
  <c r="O197" i="92"/>
  <c r="U197" i="92"/>
  <c r="I21" i="92"/>
  <c r="O21" i="92"/>
  <c r="U21" i="92" s="1"/>
  <c r="I124" i="92"/>
  <c r="O124" i="92" s="1"/>
  <c r="U124" i="92" s="1"/>
  <c r="L110" i="92"/>
  <c r="R110" i="92"/>
  <c r="X110" i="92"/>
  <c r="L185" i="92"/>
  <c r="R185" i="92"/>
  <c r="X185" i="92"/>
  <c r="L12" i="92"/>
  <c r="R12" i="92"/>
  <c r="X12" i="92"/>
  <c r="L42" i="92"/>
  <c r="R42" i="92"/>
  <c r="X42" i="92"/>
  <c r="L57" i="92"/>
  <c r="R57" i="92"/>
  <c r="X57" i="92"/>
  <c r="L79" i="92"/>
  <c r="R79" i="92"/>
  <c r="X79" i="92"/>
  <c r="M97" i="92"/>
  <c r="S97" i="92"/>
  <c r="Y97" i="92"/>
  <c r="L59" i="92"/>
  <c r="R59" i="92"/>
  <c r="X59" i="92"/>
  <c r="M106" i="92"/>
  <c r="S106" i="92"/>
  <c r="Y106" i="92"/>
  <c r="L114" i="92"/>
  <c r="R114" i="92"/>
  <c r="X114" i="92"/>
  <c r="L14" i="92"/>
  <c r="R14" i="92"/>
  <c r="X14" i="92"/>
  <c r="L28" i="92"/>
  <c r="R28" i="92"/>
  <c r="X28" i="92"/>
  <c r="M70" i="92"/>
  <c r="S70" i="92"/>
  <c r="Y70" i="92"/>
  <c r="M91" i="92"/>
  <c r="S91" i="92"/>
  <c r="Y91" i="92"/>
  <c r="L37" i="92"/>
  <c r="R37" i="92"/>
  <c r="X37" i="92"/>
  <c r="M61" i="92"/>
  <c r="S61" i="92"/>
  <c r="Y61" i="92"/>
  <c r="M72" i="92"/>
  <c r="S72" i="92"/>
  <c r="Y72" i="92"/>
  <c r="L166" i="92"/>
  <c r="R166" i="92"/>
  <c r="X166" i="92"/>
  <c r="M37" i="92"/>
  <c r="S37" i="92"/>
  <c r="Y37" i="92"/>
  <c r="L136" i="92"/>
  <c r="R136" i="92"/>
  <c r="X136" i="92"/>
  <c r="L24" i="92"/>
  <c r="R24" i="92"/>
  <c r="X24" i="92"/>
  <c r="L46" i="92"/>
  <c r="R46" i="92"/>
  <c r="X46" i="92"/>
  <c r="M53" i="92"/>
  <c r="S53" i="92"/>
  <c r="Y53" i="92"/>
  <c r="L74" i="92"/>
  <c r="R74" i="92"/>
  <c r="X74" i="92"/>
  <c r="L5" i="92"/>
  <c r="R5" i="92"/>
  <c r="X5" i="92"/>
  <c r="N53" i="92"/>
  <c r="L86" i="92"/>
  <c r="R86" i="92"/>
  <c r="X86" i="92"/>
  <c r="M171" i="92"/>
  <c r="S171" i="92"/>
  <c r="Y171" i="92"/>
  <c r="L180" i="92"/>
  <c r="R180" i="92"/>
  <c r="X180" i="92"/>
  <c r="M5" i="92"/>
  <c r="S5" i="92"/>
  <c r="Y5" i="92"/>
  <c r="T11" i="92"/>
  <c r="N11" i="92"/>
  <c r="L193" i="92"/>
  <c r="R193" i="92"/>
  <c r="X193" i="92"/>
  <c r="M191" i="92"/>
  <c r="S191" i="92"/>
  <c r="Y191" i="92"/>
  <c r="L191" i="92"/>
  <c r="R191" i="92"/>
  <c r="X191" i="92"/>
  <c r="M193" i="92"/>
  <c r="S193" i="92"/>
  <c r="Y193" i="92"/>
  <c r="M188" i="92"/>
  <c r="S188" i="92"/>
  <c r="Y188" i="92"/>
  <c r="L188" i="92"/>
  <c r="R188" i="92"/>
  <c r="X188" i="92"/>
  <c r="M195" i="92"/>
  <c r="S195" i="92"/>
  <c r="Y195" i="92"/>
  <c r="L195" i="92"/>
  <c r="R195" i="92"/>
  <c r="X195" i="92"/>
  <c r="H190" i="92"/>
  <c r="N190" i="92"/>
  <c r="M199" i="92"/>
  <c r="S199" i="92"/>
  <c r="Y199" i="92"/>
  <c r="L199" i="92"/>
  <c r="R199" i="92"/>
  <c r="X199" i="92"/>
  <c r="M202" i="92"/>
  <c r="S202" i="92"/>
  <c r="Y202" i="92"/>
  <c r="L202" i="92"/>
  <c r="R202" i="92"/>
  <c r="X202" i="92"/>
  <c r="I181" i="92"/>
  <c r="O181" i="92"/>
  <c r="U181" i="92" s="1"/>
  <c r="H181" i="92"/>
  <c r="T181" i="92" s="1"/>
  <c r="H166" i="92"/>
  <c r="N166" i="92" s="1"/>
  <c r="M149" i="92"/>
  <c r="S149" i="92"/>
  <c r="Y149" i="92"/>
  <c r="L149" i="92"/>
  <c r="R149" i="92"/>
  <c r="X149" i="92"/>
  <c r="H132" i="92"/>
  <c r="T132" i="92" s="1"/>
  <c r="M12" i="92"/>
  <c r="S12" i="92"/>
  <c r="Y12" i="92"/>
  <c r="L93" i="92"/>
  <c r="R93" i="92"/>
  <c r="X93" i="92"/>
  <c r="L99" i="92"/>
  <c r="R99" i="92"/>
  <c r="X99" i="92"/>
  <c r="L192" i="92"/>
  <c r="R192" i="92"/>
  <c r="X192" i="92"/>
  <c r="L48" i="92"/>
  <c r="R48" i="92"/>
  <c r="X48" i="92"/>
  <c r="L50" i="92"/>
  <c r="R50" i="92"/>
  <c r="X50" i="92"/>
  <c r="H56" i="92"/>
  <c r="T56" i="92"/>
  <c r="H60" i="92"/>
  <c r="T60" i="92"/>
  <c r="J65" i="92"/>
  <c r="P65" i="92"/>
  <c r="V65" i="92"/>
  <c r="J67" i="92"/>
  <c r="P67" i="92"/>
  <c r="V67" i="92"/>
  <c r="H71" i="92"/>
  <c r="T71" i="92"/>
  <c r="H78" i="92"/>
  <c r="T78" i="92"/>
  <c r="H80" i="92"/>
  <c r="N80" i="92" s="1"/>
  <c r="L88" i="92"/>
  <c r="R88" i="92"/>
  <c r="X88" i="92"/>
  <c r="H96" i="92"/>
  <c r="T96" i="92" s="1"/>
  <c r="M103" i="92"/>
  <c r="S103" i="92"/>
  <c r="Y103" i="92"/>
  <c r="H105" i="92"/>
  <c r="T105" i="92"/>
  <c r="H107" i="92"/>
  <c r="L108" i="92"/>
  <c r="R108" i="92"/>
  <c r="X108" i="92"/>
  <c r="M112" i="92"/>
  <c r="S112" i="92"/>
  <c r="Y112" i="92"/>
  <c r="L119" i="92"/>
  <c r="R119" i="92"/>
  <c r="X119" i="92"/>
  <c r="L121" i="92"/>
  <c r="R121" i="92"/>
  <c r="X121" i="92"/>
  <c r="J124" i="92"/>
  <c r="P124" i="92"/>
  <c r="V124" i="92"/>
  <c r="M127" i="92"/>
  <c r="S127" i="92"/>
  <c r="Y127" i="92"/>
  <c r="L131" i="92"/>
  <c r="R131" i="92"/>
  <c r="X131" i="92"/>
  <c r="L154" i="92"/>
  <c r="R154" i="92"/>
  <c r="X154" i="92"/>
  <c r="H182" i="92"/>
  <c r="N182" i="92"/>
  <c r="J187" i="92"/>
  <c r="P187" i="92"/>
  <c r="V187" i="92"/>
  <c r="M81" i="92"/>
  <c r="S81" i="92"/>
  <c r="Y81" i="92"/>
  <c r="H172" i="92"/>
  <c r="N172" i="92"/>
  <c r="K202" i="92"/>
  <c r="Q202" i="92"/>
  <c r="W202" i="92"/>
  <c r="J202" i="92"/>
  <c r="P202" i="92"/>
  <c r="V202" i="92"/>
  <c r="K193" i="92"/>
  <c r="Q193" i="92"/>
  <c r="W193" i="92"/>
  <c r="J193" i="92"/>
  <c r="P193" i="92"/>
  <c r="V193" i="92"/>
  <c r="K191" i="92"/>
  <c r="Q191" i="92"/>
  <c r="W191" i="92"/>
  <c r="J191" i="92"/>
  <c r="P191" i="92"/>
  <c r="V191" i="92"/>
  <c r="K188" i="92"/>
  <c r="Q188" i="92"/>
  <c r="W188" i="92"/>
  <c r="J188" i="92"/>
  <c r="P188" i="92"/>
  <c r="V188" i="92"/>
  <c r="K179" i="92"/>
  <c r="Q179" i="92"/>
  <c r="W179" i="92"/>
  <c r="J179" i="92"/>
  <c r="P179" i="92"/>
  <c r="V179" i="92"/>
  <c r="K176" i="92"/>
  <c r="Q176" i="92"/>
  <c r="W176" i="92"/>
  <c r="J176" i="92"/>
  <c r="P176" i="92"/>
  <c r="V176" i="92"/>
  <c r="K170" i="92"/>
  <c r="Q170" i="92"/>
  <c r="W170" i="92"/>
  <c r="J170" i="92"/>
  <c r="P170" i="92"/>
  <c r="V170" i="92"/>
  <c r="K167" i="92"/>
  <c r="Q167" i="92"/>
  <c r="W167" i="92"/>
  <c r="J167" i="92"/>
  <c r="P167" i="92"/>
  <c r="V167" i="92"/>
  <c r="K164" i="92"/>
  <c r="Q164" i="92"/>
  <c r="W164" i="92"/>
  <c r="J164" i="92"/>
  <c r="P164" i="92"/>
  <c r="V164" i="92"/>
  <c r="K196" i="92"/>
  <c r="Q196" i="92"/>
  <c r="W196" i="92"/>
  <c r="J196" i="92"/>
  <c r="P196" i="92"/>
  <c r="V196" i="92"/>
  <c r="K161" i="92"/>
  <c r="Q161" i="92"/>
  <c r="W161" i="92"/>
  <c r="J161" i="92"/>
  <c r="P161" i="92"/>
  <c r="V161" i="92"/>
  <c r="K158" i="92"/>
  <c r="Q158" i="92"/>
  <c r="W158" i="92"/>
  <c r="J158" i="92"/>
  <c r="P158" i="92"/>
  <c r="V158" i="92"/>
  <c r="K155" i="92"/>
  <c r="Q155" i="92"/>
  <c r="W155" i="92"/>
  <c r="J155" i="92"/>
  <c r="P155" i="92"/>
  <c r="V155" i="92"/>
  <c r="K152" i="92"/>
  <c r="Q152" i="92"/>
  <c r="W152" i="92"/>
  <c r="J152" i="92"/>
  <c r="P152" i="92"/>
  <c r="V152" i="92"/>
  <c r="K146" i="92"/>
  <c r="Q146" i="92"/>
  <c r="W146" i="92"/>
  <c r="J146" i="92"/>
  <c r="P146" i="92"/>
  <c r="V146" i="92"/>
  <c r="F143" i="64"/>
  <c r="L143" i="64" s="1"/>
  <c r="R143" i="64" s="1"/>
  <c r="X143" i="64" s="1"/>
  <c r="S112" i="89" s="1"/>
  <c r="J143" i="92"/>
  <c r="P143" i="92"/>
  <c r="V143" i="92"/>
  <c r="K142" i="92"/>
  <c r="Q142" i="92"/>
  <c r="W142" i="92"/>
  <c r="J142" i="92"/>
  <c r="P142" i="92"/>
  <c r="V142" i="92"/>
  <c r="K139" i="92"/>
  <c r="Q139" i="92"/>
  <c r="W139" i="92"/>
  <c r="J139" i="92"/>
  <c r="P139" i="92"/>
  <c r="V139" i="92"/>
  <c r="K130" i="92"/>
  <c r="Q130" i="92"/>
  <c r="W130" i="92"/>
  <c r="J130" i="92"/>
  <c r="P130" i="92"/>
  <c r="V130" i="92"/>
  <c r="L9" i="92"/>
  <c r="R9" i="92"/>
  <c r="X9" i="92"/>
  <c r="L11" i="92"/>
  <c r="R11" i="92"/>
  <c r="X11" i="92"/>
  <c r="M14" i="92"/>
  <c r="S14" i="92"/>
  <c r="Y14" i="92"/>
  <c r="L16" i="92"/>
  <c r="R16" i="92"/>
  <c r="X16" i="92"/>
  <c r="L19" i="92"/>
  <c r="R19" i="92"/>
  <c r="X19" i="92"/>
  <c r="L21" i="92"/>
  <c r="R21" i="92"/>
  <c r="X21" i="92"/>
  <c r="H47" i="92"/>
  <c r="T47" i="92"/>
  <c r="H54" i="92"/>
  <c r="T54" i="92"/>
  <c r="J56" i="92"/>
  <c r="P56" i="92"/>
  <c r="V56" i="92"/>
  <c r="J58" i="92"/>
  <c r="P58" i="92"/>
  <c r="V58" i="92"/>
  <c r="J62" i="92"/>
  <c r="P62" i="92"/>
  <c r="V62" i="92"/>
  <c r="L69" i="92"/>
  <c r="R69" i="92"/>
  <c r="X69" i="92"/>
  <c r="L76" i="92"/>
  <c r="R76" i="92"/>
  <c r="X76" i="92"/>
  <c r="J78" i="92"/>
  <c r="P78" i="92"/>
  <c r="V78" i="92"/>
  <c r="L83" i="92"/>
  <c r="R83" i="92"/>
  <c r="X83" i="92"/>
  <c r="J85" i="92"/>
  <c r="P85" i="92"/>
  <c r="V85" i="92"/>
  <c r="J90" i="92"/>
  <c r="P90" i="92"/>
  <c r="V90" i="92"/>
  <c r="H113" i="92"/>
  <c r="T113" i="92"/>
  <c r="J117" i="92"/>
  <c r="P117" i="92"/>
  <c r="V117" i="92"/>
  <c r="J138" i="92"/>
  <c r="P138" i="92"/>
  <c r="V138" i="92"/>
  <c r="L143" i="92"/>
  <c r="R143" i="92"/>
  <c r="X143" i="92"/>
  <c r="J168" i="92"/>
  <c r="P168" i="92"/>
  <c r="V168" i="92"/>
  <c r="H177" i="92"/>
  <c r="T177" i="92" s="1"/>
  <c r="H199" i="92"/>
  <c r="M179" i="92"/>
  <c r="S179" i="92"/>
  <c r="Y179" i="92"/>
  <c r="L179" i="92"/>
  <c r="R179" i="92"/>
  <c r="X179" i="92"/>
  <c r="M196" i="92"/>
  <c r="S196" i="92"/>
  <c r="Y196" i="92"/>
  <c r="L196" i="92"/>
  <c r="R196" i="92"/>
  <c r="X196" i="92"/>
  <c r="M161" i="92"/>
  <c r="S161" i="92"/>
  <c r="Y161" i="92"/>
  <c r="L161" i="92"/>
  <c r="R161" i="92"/>
  <c r="X161" i="92"/>
  <c r="M155" i="92"/>
  <c r="S155" i="92"/>
  <c r="Y155" i="92"/>
  <c r="L155" i="92"/>
  <c r="R155" i="92"/>
  <c r="X155" i="92"/>
  <c r="J4" i="92"/>
  <c r="P4" i="92"/>
  <c r="V4" i="92"/>
  <c r="M9" i="92"/>
  <c r="S9" i="92"/>
  <c r="Y9" i="92"/>
  <c r="M11" i="92"/>
  <c r="S11" i="92"/>
  <c r="Y11" i="92"/>
  <c r="H18" i="92"/>
  <c r="T18" i="92" s="1"/>
  <c r="L23" i="92"/>
  <c r="R23" i="92"/>
  <c r="X23" i="92"/>
  <c r="I25" i="92"/>
  <c r="O25" i="92" s="1"/>
  <c r="U25" i="92" s="1"/>
  <c r="L30" i="92"/>
  <c r="R30" i="92"/>
  <c r="X30" i="92"/>
  <c r="L32" i="92"/>
  <c r="R32" i="92"/>
  <c r="X32" i="92"/>
  <c r="L34" i="92"/>
  <c r="R34" i="92"/>
  <c r="X34" i="92"/>
  <c r="J36" i="92"/>
  <c r="P36" i="92"/>
  <c r="V36" i="92"/>
  <c r="H38" i="92"/>
  <c r="T38" i="92"/>
  <c r="L39" i="92"/>
  <c r="R39" i="92"/>
  <c r="X39" i="92"/>
  <c r="L41" i="92"/>
  <c r="R41" i="92"/>
  <c r="X41" i="92"/>
  <c r="J43" i="92"/>
  <c r="P43" i="92"/>
  <c r="V43" i="92"/>
  <c r="L52" i="92"/>
  <c r="R52" i="92"/>
  <c r="X52" i="92"/>
  <c r="J54" i="92"/>
  <c r="P54" i="92"/>
  <c r="V54" i="92"/>
  <c r="J60" i="92"/>
  <c r="P60" i="92"/>
  <c r="V60" i="92"/>
  <c r="L65" i="92"/>
  <c r="R65" i="92"/>
  <c r="X65" i="92"/>
  <c r="L67" i="92"/>
  <c r="R67" i="92"/>
  <c r="X67" i="92"/>
  <c r="J71" i="92"/>
  <c r="P71" i="92"/>
  <c r="V71" i="92"/>
  <c r="J73" i="92"/>
  <c r="P73" i="92"/>
  <c r="V73" i="92"/>
  <c r="J80" i="92"/>
  <c r="P80" i="92"/>
  <c r="V80" i="92"/>
  <c r="H82" i="92"/>
  <c r="T82" i="92" s="1"/>
  <c r="J96" i="92"/>
  <c r="P96" i="92"/>
  <c r="V96" i="92"/>
  <c r="H102" i="92"/>
  <c r="T102" i="92" s="1"/>
  <c r="J105" i="92"/>
  <c r="P105" i="92"/>
  <c r="V105" i="92"/>
  <c r="J107" i="92"/>
  <c r="P107" i="92"/>
  <c r="V107" i="92"/>
  <c r="L124" i="92"/>
  <c r="R124" i="92"/>
  <c r="X124" i="92"/>
  <c r="K173" i="92"/>
  <c r="Q173" i="92"/>
  <c r="W173" i="92"/>
  <c r="K178" i="92"/>
  <c r="Q178" i="92"/>
  <c r="W178" i="92"/>
  <c r="J182" i="92"/>
  <c r="P182" i="92"/>
  <c r="V182" i="92"/>
  <c r="M176" i="92"/>
  <c r="S176" i="92"/>
  <c r="Y176" i="92"/>
  <c r="L176" i="92"/>
  <c r="R176" i="92"/>
  <c r="X176" i="92"/>
  <c r="M167" i="92"/>
  <c r="S167" i="92"/>
  <c r="Y167" i="92"/>
  <c r="L167" i="92"/>
  <c r="R167" i="92"/>
  <c r="X167" i="92"/>
  <c r="M177" i="92"/>
  <c r="S177" i="92"/>
  <c r="Y177" i="92"/>
  <c r="L177" i="92"/>
  <c r="R177" i="92"/>
  <c r="X177" i="92"/>
  <c r="M165" i="92"/>
  <c r="S165" i="92"/>
  <c r="Y165" i="92"/>
  <c r="L165" i="92"/>
  <c r="R165" i="92"/>
  <c r="X165" i="92"/>
  <c r="M159" i="92"/>
  <c r="S159" i="92"/>
  <c r="Y159" i="92"/>
  <c r="L159" i="92"/>
  <c r="R159" i="92"/>
  <c r="X159" i="92"/>
  <c r="I157" i="92"/>
  <c r="O157" i="92" s="1"/>
  <c r="U157" i="92" s="1"/>
  <c r="I155" i="92"/>
  <c r="O155" i="92" s="1"/>
  <c r="U155" i="92"/>
  <c r="H139" i="92"/>
  <c r="T139" i="92" s="1"/>
  <c r="I136" i="92"/>
  <c r="O136" i="92"/>
  <c r="U136" i="92" s="1"/>
  <c r="H136" i="92"/>
  <c r="N136" i="92" s="1"/>
  <c r="H127" i="92"/>
  <c r="T127" i="92" s="1"/>
  <c r="M116" i="92"/>
  <c r="S116" i="92"/>
  <c r="Y116" i="92"/>
  <c r="L116" i="92"/>
  <c r="R116" i="92"/>
  <c r="X116" i="92"/>
  <c r="I45" i="64"/>
  <c r="O45" i="64" s="1"/>
  <c r="U45" i="64" s="1"/>
  <c r="AA45" i="64" s="1"/>
  <c r="V139" i="89" s="1"/>
  <c r="J6" i="92"/>
  <c r="P6" i="92"/>
  <c r="V6" i="92"/>
  <c r="J13" i="92"/>
  <c r="P13" i="92"/>
  <c r="V13" i="92"/>
  <c r="H20" i="92"/>
  <c r="T20" i="92"/>
  <c r="M23" i="92"/>
  <c r="S23" i="92"/>
  <c r="Y23" i="92"/>
  <c r="J25" i="92"/>
  <c r="P25" i="92"/>
  <c r="V25" i="92"/>
  <c r="J27" i="92"/>
  <c r="P27" i="92"/>
  <c r="V27" i="92"/>
  <c r="M34" i="92"/>
  <c r="S34" i="92"/>
  <c r="Y34" i="92"/>
  <c r="M39" i="92"/>
  <c r="S39" i="92"/>
  <c r="Y39" i="92"/>
  <c r="J45" i="92"/>
  <c r="P45" i="92"/>
  <c r="V45" i="92"/>
  <c r="J47" i="92"/>
  <c r="P47" i="92"/>
  <c r="V47" i="92"/>
  <c r="L56" i="92"/>
  <c r="R56" i="92"/>
  <c r="X56" i="92"/>
  <c r="L58" i="92"/>
  <c r="R58" i="92"/>
  <c r="X58" i="92"/>
  <c r="L62" i="92"/>
  <c r="R62" i="92"/>
  <c r="X62" i="92"/>
  <c r="J75" i="92"/>
  <c r="P75" i="92"/>
  <c r="V75" i="92"/>
  <c r="L78" i="92"/>
  <c r="R78" i="92"/>
  <c r="X78" i="92"/>
  <c r="L85" i="92"/>
  <c r="R85" i="92"/>
  <c r="X85" i="92"/>
  <c r="L90" i="92"/>
  <c r="R90" i="92"/>
  <c r="X90" i="92"/>
  <c r="J92" i="92"/>
  <c r="P92" i="92"/>
  <c r="V92" i="92"/>
  <c r="J94" i="92"/>
  <c r="P94" i="92"/>
  <c r="V94" i="92"/>
  <c r="K98" i="92"/>
  <c r="Q98" i="92"/>
  <c r="W98" i="92"/>
  <c r="J100" i="92"/>
  <c r="P100" i="92"/>
  <c r="V100" i="92"/>
  <c r="L113" i="92"/>
  <c r="R113" i="92"/>
  <c r="X113" i="92"/>
  <c r="J115" i="92"/>
  <c r="P115" i="92"/>
  <c r="V115" i="92"/>
  <c r="L117" i="92"/>
  <c r="R117" i="92"/>
  <c r="X117" i="92"/>
  <c r="J122" i="92"/>
  <c r="P122" i="92"/>
  <c r="V122" i="92"/>
  <c r="L125" i="92"/>
  <c r="R125" i="92"/>
  <c r="X125" i="92"/>
  <c r="H140" i="92"/>
  <c r="K145" i="92"/>
  <c r="Q145" i="92"/>
  <c r="W145" i="92"/>
  <c r="J149" i="92"/>
  <c r="P149" i="92"/>
  <c r="V149" i="92"/>
  <c r="L168" i="92"/>
  <c r="R168" i="92"/>
  <c r="X168" i="92"/>
  <c r="L173" i="92"/>
  <c r="R173" i="92"/>
  <c r="X173" i="92"/>
  <c r="L178" i="92"/>
  <c r="R178" i="92"/>
  <c r="X178" i="92"/>
  <c r="L183" i="92"/>
  <c r="R183" i="92"/>
  <c r="X183" i="92"/>
  <c r="J199" i="92"/>
  <c r="P199" i="92"/>
  <c r="V199" i="92"/>
  <c r="M142" i="92"/>
  <c r="S142" i="92"/>
  <c r="Y142" i="92"/>
  <c r="L142" i="92"/>
  <c r="R142" i="92"/>
  <c r="X142" i="92"/>
  <c r="I154" i="92"/>
  <c r="O154" i="92" s="1"/>
  <c r="U154" i="92" s="1"/>
  <c r="I188" i="92"/>
  <c r="O188" i="92"/>
  <c r="U188" i="92" s="1"/>
  <c r="H188" i="92"/>
  <c r="M186" i="92"/>
  <c r="S186" i="92"/>
  <c r="Y186" i="92"/>
  <c r="L186" i="92"/>
  <c r="R186" i="92"/>
  <c r="X186" i="92"/>
  <c r="I185" i="92"/>
  <c r="O185" i="92" s="1"/>
  <c r="U185" i="92" s="1"/>
  <c r="H185" i="92"/>
  <c r="T185" i="92" s="1"/>
  <c r="I176" i="92"/>
  <c r="O176" i="92" s="1"/>
  <c r="U176" i="92" s="1"/>
  <c r="H176" i="92"/>
  <c r="N176" i="92" s="1"/>
  <c r="M174" i="92"/>
  <c r="S174" i="92"/>
  <c r="Y174" i="92"/>
  <c r="L174" i="92"/>
  <c r="R174" i="92"/>
  <c r="X174" i="92"/>
  <c r="I164" i="92"/>
  <c r="O164" i="92" s="1"/>
  <c r="U164" i="92" s="1"/>
  <c r="H164" i="92"/>
  <c r="M156" i="92"/>
  <c r="S156" i="92"/>
  <c r="Y156" i="92"/>
  <c r="L156" i="92"/>
  <c r="R156" i="92"/>
  <c r="X156" i="92"/>
  <c r="M153" i="92"/>
  <c r="S153" i="92"/>
  <c r="Y153" i="92"/>
  <c r="L153" i="92"/>
  <c r="R153" i="92"/>
  <c r="X153" i="92"/>
  <c r="H152" i="92"/>
  <c r="N152" i="92"/>
  <c r="M150" i="92"/>
  <c r="S150" i="92"/>
  <c r="Y150" i="92"/>
  <c r="L150" i="92"/>
  <c r="R150" i="92"/>
  <c r="X150" i="92"/>
  <c r="M144" i="92"/>
  <c r="S144" i="92"/>
  <c r="Y144" i="92"/>
  <c r="L144" i="92"/>
  <c r="R144" i="92"/>
  <c r="X144" i="92"/>
  <c r="M137" i="92"/>
  <c r="S137" i="92"/>
  <c r="Y137" i="92"/>
  <c r="L137" i="92"/>
  <c r="R137" i="92"/>
  <c r="X137" i="92"/>
  <c r="L4" i="92"/>
  <c r="R4" i="92"/>
  <c r="X4" i="92"/>
  <c r="J15" i="92"/>
  <c r="P15" i="92"/>
  <c r="V15" i="92"/>
  <c r="J18" i="92"/>
  <c r="P18" i="92"/>
  <c r="V18" i="92"/>
  <c r="I20" i="92"/>
  <c r="O20" i="92"/>
  <c r="U20" i="92" s="1"/>
  <c r="H29" i="92"/>
  <c r="T29" i="92" s="1"/>
  <c r="H33" i="92"/>
  <c r="L36" i="92"/>
  <c r="R36" i="92"/>
  <c r="X36" i="92"/>
  <c r="J38" i="92"/>
  <c r="P38" i="92"/>
  <c r="V38" i="92"/>
  <c r="L43" i="92"/>
  <c r="R43" i="92"/>
  <c r="X43" i="92"/>
  <c r="J49" i="92"/>
  <c r="P49" i="92"/>
  <c r="V49" i="92"/>
  <c r="L54" i="92"/>
  <c r="R54" i="92"/>
  <c r="X54" i="92"/>
  <c r="L60" i="92"/>
  <c r="R60" i="92"/>
  <c r="X60" i="92"/>
  <c r="L71" i="92"/>
  <c r="R71" i="92"/>
  <c r="X71" i="92"/>
  <c r="M73" i="92"/>
  <c r="S73" i="92"/>
  <c r="Y73" i="92"/>
  <c r="L80" i="92"/>
  <c r="R80" i="92"/>
  <c r="X80" i="92"/>
  <c r="J82" i="92"/>
  <c r="P82" i="92"/>
  <c r="V82" i="92"/>
  <c r="J87" i="92"/>
  <c r="P87" i="92"/>
  <c r="V87" i="92"/>
  <c r="M96" i="92"/>
  <c r="S96" i="92"/>
  <c r="Y96" i="92"/>
  <c r="L98" i="92"/>
  <c r="R98" i="92"/>
  <c r="X98" i="92"/>
  <c r="J102" i="92"/>
  <c r="P102" i="92"/>
  <c r="V102" i="92"/>
  <c r="L105" i="92"/>
  <c r="R105" i="92"/>
  <c r="X105" i="92"/>
  <c r="L107" i="92"/>
  <c r="R107" i="92"/>
  <c r="X107" i="92"/>
  <c r="J111" i="92"/>
  <c r="P111" i="92"/>
  <c r="V111" i="92"/>
  <c r="L145" i="92"/>
  <c r="R145" i="92"/>
  <c r="X145" i="92"/>
  <c r="L162" i="92"/>
  <c r="R162" i="92"/>
  <c r="X162" i="92"/>
  <c r="H189" i="92"/>
  <c r="N189" i="92" s="1"/>
  <c r="M133" i="92"/>
  <c r="S133" i="92"/>
  <c r="Y133" i="92"/>
  <c r="L133" i="92"/>
  <c r="R133" i="92"/>
  <c r="X133" i="92"/>
  <c r="M118" i="92"/>
  <c r="S118" i="92"/>
  <c r="Y118" i="92"/>
  <c r="L118" i="92"/>
  <c r="R118" i="92"/>
  <c r="X118" i="92"/>
  <c r="M109" i="92"/>
  <c r="S109" i="92"/>
  <c r="Y109" i="92"/>
  <c r="L109" i="92"/>
  <c r="R109" i="92"/>
  <c r="X109" i="92"/>
  <c r="M203" i="92"/>
  <c r="S203" i="92"/>
  <c r="Y203" i="92"/>
  <c r="L203" i="92"/>
  <c r="R203" i="92"/>
  <c r="X203" i="92"/>
  <c r="M200" i="92"/>
  <c r="S200" i="92"/>
  <c r="Y200" i="92"/>
  <c r="L200" i="92"/>
  <c r="R200" i="92"/>
  <c r="X200" i="92"/>
  <c r="M197" i="92"/>
  <c r="S197" i="92"/>
  <c r="Y197" i="92"/>
  <c r="L197" i="92"/>
  <c r="R197" i="92"/>
  <c r="X197" i="92"/>
  <c r="M189" i="92"/>
  <c r="S189" i="92"/>
  <c r="Y189" i="92"/>
  <c r="L189" i="92"/>
  <c r="R189" i="92"/>
  <c r="X189" i="92"/>
  <c r="M140" i="92"/>
  <c r="S140" i="92"/>
  <c r="Y140" i="92"/>
  <c r="L140" i="92"/>
  <c r="R140" i="92"/>
  <c r="X140" i="92"/>
  <c r="M128" i="92"/>
  <c r="S128" i="92"/>
  <c r="Y128" i="92"/>
  <c r="L128" i="92"/>
  <c r="R128" i="92"/>
  <c r="X128" i="92"/>
  <c r="K200" i="92"/>
  <c r="Q200" i="92"/>
  <c r="W200" i="92"/>
  <c r="J200" i="92"/>
  <c r="P200" i="92"/>
  <c r="V200" i="92"/>
  <c r="K189" i="92"/>
  <c r="Q189" i="92"/>
  <c r="W189" i="92"/>
  <c r="J189" i="92"/>
  <c r="P189" i="92"/>
  <c r="V189" i="92"/>
  <c r="K186" i="92"/>
  <c r="Q186" i="92"/>
  <c r="W186" i="92"/>
  <c r="J186" i="92"/>
  <c r="P186" i="92"/>
  <c r="V186" i="92"/>
  <c r="K183" i="92"/>
  <c r="Q183" i="92"/>
  <c r="W183" i="92"/>
  <c r="J183" i="92"/>
  <c r="P183" i="92"/>
  <c r="V183" i="92"/>
  <c r="K177" i="92"/>
  <c r="Q177" i="92"/>
  <c r="W177" i="92"/>
  <c r="J177" i="92"/>
  <c r="P177" i="92"/>
  <c r="V177" i="92"/>
  <c r="K174" i="92"/>
  <c r="Q174" i="92"/>
  <c r="W174" i="92"/>
  <c r="J174" i="92"/>
  <c r="P174" i="92"/>
  <c r="V174" i="92"/>
  <c r="K171" i="92"/>
  <c r="Q171" i="92"/>
  <c r="W171" i="92"/>
  <c r="J171" i="92"/>
  <c r="P171" i="92"/>
  <c r="V171" i="92"/>
  <c r="K165" i="92"/>
  <c r="Q165" i="92"/>
  <c r="W165" i="92"/>
  <c r="J165" i="92"/>
  <c r="P165" i="92"/>
  <c r="V165" i="92"/>
  <c r="K162" i="92"/>
  <c r="Q162" i="92"/>
  <c r="W162" i="92"/>
  <c r="J162" i="92"/>
  <c r="P162" i="92"/>
  <c r="V162" i="92"/>
  <c r="K156" i="92"/>
  <c r="Q156" i="92"/>
  <c r="W156" i="92"/>
  <c r="J156" i="92"/>
  <c r="P156" i="92"/>
  <c r="V156" i="92"/>
  <c r="K153" i="92"/>
  <c r="Q153" i="92"/>
  <c r="W153" i="92"/>
  <c r="J153" i="92"/>
  <c r="P153" i="92"/>
  <c r="V153" i="92"/>
  <c r="K150" i="92"/>
  <c r="Q150" i="92"/>
  <c r="W150" i="92"/>
  <c r="J150" i="92"/>
  <c r="P150" i="92"/>
  <c r="V150" i="92"/>
  <c r="K144" i="92"/>
  <c r="Q144" i="92"/>
  <c r="W144" i="92"/>
  <c r="J144" i="92"/>
  <c r="P144" i="92"/>
  <c r="V144" i="92"/>
  <c r="K137" i="92"/>
  <c r="Q137" i="92"/>
  <c r="W137" i="92"/>
  <c r="J137" i="92"/>
  <c r="P137" i="92"/>
  <c r="V137" i="92"/>
  <c r="K134" i="92"/>
  <c r="Q134" i="92"/>
  <c r="W134" i="92"/>
  <c r="J134" i="92"/>
  <c r="P134" i="92"/>
  <c r="V134" i="92"/>
  <c r="K131" i="92"/>
  <c r="Q131" i="92"/>
  <c r="W131" i="92"/>
  <c r="J131" i="92"/>
  <c r="P131" i="92"/>
  <c r="V131" i="92"/>
  <c r="K128" i="92"/>
  <c r="Q128" i="92"/>
  <c r="W128" i="92"/>
  <c r="J128" i="92"/>
  <c r="P128" i="92"/>
  <c r="V128" i="92"/>
  <c r="K125" i="92"/>
  <c r="Q125" i="92"/>
  <c r="W125" i="92"/>
  <c r="J125" i="92"/>
  <c r="P125" i="92"/>
  <c r="V125" i="92"/>
  <c r="K113" i="92"/>
  <c r="Q113" i="92"/>
  <c r="W113" i="92"/>
  <c r="J113" i="92"/>
  <c r="P113" i="92"/>
  <c r="V113" i="92"/>
  <c r="L6" i="92"/>
  <c r="R6" i="92"/>
  <c r="X6" i="92"/>
  <c r="J8" i="92"/>
  <c r="P8" i="92"/>
  <c r="V8" i="92"/>
  <c r="J10" i="92"/>
  <c r="P10" i="92"/>
  <c r="V10" i="92"/>
  <c r="L13" i="92"/>
  <c r="R13" i="92"/>
  <c r="X13" i="92"/>
  <c r="J20" i="92"/>
  <c r="P20" i="92"/>
  <c r="V20" i="92"/>
  <c r="L25" i="92"/>
  <c r="R25" i="92"/>
  <c r="X25" i="92"/>
  <c r="L27" i="92"/>
  <c r="R27" i="92"/>
  <c r="X27" i="92"/>
  <c r="M36" i="92"/>
  <c r="S36" i="92"/>
  <c r="Y36" i="92"/>
  <c r="M43" i="92"/>
  <c r="S43" i="92"/>
  <c r="Y43" i="92"/>
  <c r="L45" i="92"/>
  <c r="R45" i="92"/>
  <c r="X45" i="92"/>
  <c r="L47" i="92"/>
  <c r="R47" i="92"/>
  <c r="X47" i="92"/>
  <c r="H72" i="92"/>
  <c r="T72" i="92"/>
  <c r="L75" i="92"/>
  <c r="R75" i="92"/>
  <c r="X75" i="92"/>
  <c r="H77" i="92"/>
  <c r="T77" i="92" s="1"/>
  <c r="H84" i="92"/>
  <c r="L92" i="92"/>
  <c r="R92" i="92"/>
  <c r="X92" i="92"/>
  <c r="M94" i="92"/>
  <c r="S94" i="92"/>
  <c r="Y94" i="92"/>
  <c r="L100" i="92"/>
  <c r="R100" i="92"/>
  <c r="X100" i="92"/>
  <c r="J109" i="92"/>
  <c r="P109" i="92"/>
  <c r="V109" i="92"/>
  <c r="M111" i="92"/>
  <c r="S111" i="92"/>
  <c r="Y111" i="92"/>
  <c r="L115" i="92"/>
  <c r="R115" i="92"/>
  <c r="X115" i="92"/>
  <c r="H118" i="92"/>
  <c r="N118" i="92"/>
  <c r="L120" i="92"/>
  <c r="R120" i="92"/>
  <c r="X120" i="92"/>
  <c r="L122" i="92"/>
  <c r="R122" i="92"/>
  <c r="X122" i="92"/>
  <c r="J133" i="92"/>
  <c r="P133" i="92"/>
  <c r="V133" i="92"/>
  <c r="J140" i="92"/>
  <c r="P140" i="92"/>
  <c r="V140" i="92"/>
  <c r="M157" i="92"/>
  <c r="S157" i="92"/>
  <c r="Y157" i="92"/>
  <c r="L190" i="92"/>
  <c r="R190" i="92"/>
  <c r="X190" i="92"/>
  <c r="J195" i="92"/>
  <c r="P195" i="92"/>
  <c r="V195" i="92"/>
  <c r="M139" i="92"/>
  <c r="S139" i="92"/>
  <c r="Y139" i="92"/>
  <c r="L139" i="92"/>
  <c r="R139" i="92"/>
  <c r="X139" i="92"/>
  <c r="M6" i="92"/>
  <c r="S6" i="92"/>
  <c r="Y6" i="92"/>
  <c r="H12" i="92"/>
  <c r="N12" i="92"/>
  <c r="L15" i="92"/>
  <c r="R15" i="92"/>
  <c r="X15" i="92"/>
  <c r="J17" i="92"/>
  <c r="P17" i="92"/>
  <c r="V17" i="92"/>
  <c r="L18" i="92"/>
  <c r="R18" i="92"/>
  <c r="X18" i="92"/>
  <c r="J22" i="92"/>
  <c r="P22" i="92"/>
  <c r="V22" i="92"/>
  <c r="J29" i="92"/>
  <c r="P29" i="92"/>
  <c r="V29" i="92"/>
  <c r="J31" i="92"/>
  <c r="P31" i="92"/>
  <c r="V31" i="92"/>
  <c r="J33" i="92"/>
  <c r="P33" i="92"/>
  <c r="V33" i="92"/>
  <c r="J35" i="92"/>
  <c r="P35" i="92"/>
  <c r="V35" i="92"/>
  <c r="L38" i="92"/>
  <c r="R38" i="92"/>
  <c r="X38" i="92"/>
  <c r="J40" i="92"/>
  <c r="P40" i="92"/>
  <c r="V40" i="92"/>
  <c r="H42" i="92"/>
  <c r="T42" i="92" s="1"/>
  <c r="H44" i="92"/>
  <c r="T44" i="92"/>
  <c r="L49" i="92"/>
  <c r="R49" i="92"/>
  <c r="X49" i="92"/>
  <c r="J51" i="92"/>
  <c r="P51" i="92"/>
  <c r="V51" i="92"/>
  <c r="H55" i="92"/>
  <c r="T55" i="92"/>
  <c r="H59" i="92"/>
  <c r="T59" i="92" s="1"/>
  <c r="J68" i="92"/>
  <c r="P68" i="92"/>
  <c r="V68" i="92"/>
  <c r="H79" i="92"/>
  <c r="N79" i="92"/>
  <c r="L82" i="92"/>
  <c r="R82" i="92"/>
  <c r="X82" i="92"/>
  <c r="L87" i="92"/>
  <c r="R87" i="92"/>
  <c r="X87" i="92"/>
  <c r="H89" i="92"/>
  <c r="T89" i="92"/>
  <c r="L102" i="92"/>
  <c r="R102" i="92"/>
  <c r="X102" i="92"/>
  <c r="J104" i="92"/>
  <c r="P104" i="92"/>
  <c r="V104" i="92"/>
  <c r="L134" i="92"/>
  <c r="R134" i="92"/>
  <c r="X134" i="92"/>
  <c r="M141" i="92"/>
  <c r="S141" i="92"/>
  <c r="Y141" i="92"/>
  <c r="H163" i="92"/>
  <c r="N163" i="92"/>
  <c r="J201" i="92"/>
  <c r="P201" i="92"/>
  <c r="V201" i="92"/>
  <c r="M146" i="92"/>
  <c r="S146" i="92"/>
  <c r="Y146" i="92"/>
  <c r="L146" i="92"/>
  <c r="R146" i="92"/>
  <c r="X146" i="92"/>
  <c r="H141" i="92"/>
  <c r="N141" i="92" s="1"/>
  <c r="H192" i="92"/>
  <c r="N192" i="92" s="1"/>
  <c r="M184" i="92"/>
  <c r="S184" i="92"/>
  <c r="Y184" i="92"/>
  <c r="L184" i="92"/>
  <c r="R184" i="92"/>
  <c r="X184" i="92"/>
  <c r="M181" i="92"/>
  <c r="S181" i="92"/>
  <c r="Y181" i="92"/>
  <c r="L181" i="92"/>
  <c r="R181" i="92"/>
  <c r="X181" i="92"/>
  <c r="M175" i="92"/>
  <c r="S175" i="92"/>
  <c r="Y175" i="92"/>
  <c r="L175" i="92"/>
  <c r="R175" i="92"/>
  <c r="X175" i="92"/>
  <c r="M163" i="92"/>
  <c r="S163" i="92"/>
  <c r="Y163" i="92"/>
  <c r="L163" i="92"/>
  <c r="R163" i="92"/>
  <c r="X163" i="92"/>
  <c r="M160" i="92"/>
  <c r="S160" i="92"/>
  <c r="Y160" i="92"/>
  <c r="L160" i="92"/>
  <c r="R160" i="92"/>
  <c r="X160" i="92"/>
  <c r="M151" i="92"/>
  <c r="S151" i="92"/>
  <c r="Y151" i="92"/>
  <c r="L151" i="92"/>
  <c r="R151" i="92"/>
  <c r="X151" i="92"/>
  <c r="I137" i="92"/>
  <c r="O137" i="92"/>
  <c r="U137" i="92"/>
  <c r="H137" i="92"/>
  <c r="N137" i="92" s="1"/>
  <c r="M135" i="92"/>
  <c r="S135" i="92"/>
  <c r="Y135" i="92"/>
  <c r="L135" i="92"/>
  <c r="R135" i="92"/>
  <c r="X135" i="92"/>
  <c r="M132" i="92"/>
  <c r="S132" i="92"/>
  <c r="Y132" i="92"/>
  <c r="L132" i="92"/>
  <c r="R132" i="92"/>
  <c r="X132" i="92"/>
  <c r="M129" i="92"/>
  <c r="S129" i="92"/>
  <c r="Y129" i="92"/>
  <c r="L129" i="92"/>
  <c r="R129" i="92"/>
  <c r="X129" i="92"/>
  <c r="I128" i="92"/>
  <c r="O128" i="92" s="1"/>
  <c r="U128" i="92" s="1"/>
  <c r="H128" i="92"/>
  <c r="I125" i="92"/>
  <c r="O125" i="92"/>
  <c r="U125" i="92"/>
  <c r="H125" i="92"/>
  <c r="T125" i="92"/>
  <c r="M123" i="92"/>
  <c r="S123" i="92"/>
  <c r="Y123" i="92"/>
  <c r="L123" i="92"/>
  <c r="R123" i="92"/>
  <c r="X123" i="92"/>
  <c r="H7" i="92"/>
  <c r="T7" i="92"/>
  <c r="L8" i="92"/>
  <c r="R8" i="92"/>
  <c r="X8" i="92"/>
  <c r="L10" i="92"/>
  <c r="R10" i="92"/>
  <c r="X10" i="92"/>
  <c r="M15" i="92"/>
  <c r="S15" i="92"/>
  <c r="Y15" i="92"/>
  <c r="L20" i="92"/>
  <c r="R20" i="92"/>
  <c r="X20" i="92"/>
  <c r="H26" i="92"/>
  <c r="T26" i="92"/>
  <c r="M38" i="92"/>
  <c r="S38" i="92"/>
  <c r="Y38" i="92"/>
  <c r="I44" i="92"/>
  <c r="O44" i="92"/>
  <c r="U44" i="92" s="1"/>
  <c r="H46" i="92"/>
  <c r="T46" i="92"/>
  <c r="J53" i="92"/>
  <c r="P53" i="92"/>
  <c r="V53" i="92"/>
  <c r="J63" i="92"/>
  <c r="P63" i="92"/>
  <c r="V63" i="92"/>
  <c r="J66" i="92"/>
  <c r="P66" i="92"/>
  <c r="V66" i="92"/>
  <c r="L68" i="92"/>
  <c r="R68" i="92"/>
  <c r="X68" i="92"/>
  <c r="J70" i="92"/>
  <c r="P70" i="92"/>
  <c r="V70" i="92"/>
  <c r="J72" i="92"/>
  <c r="P72" i="92"/>
  <c r="V72" i="92"/>
  <c r="J77" i="92"/>
  <c r="P77" i="92"/>
  <c r="V77" i="92"/>
  <c r="H81" i="92"/>
  <c r="J84" i="92"/>
  <c r="P84" i="92"/>
  <c r="V84" i="92"/>
  <c r="J89" i="92"/>
  <c r="P89" i="92"/>
  <c r="V89" i="92"/>
  <c r="J91" i="92"/>
  <c r="P91" i="92"/>
  <c r="V91" i="92"/>
  <c r="H93" i="92"/>
  <c r="J97" i="92"/>
  <c r="P97" i="92"/>
  <c r="V97" i="92"/>
  <c r="H99" i="92"/>
  <c r="T99" i="92" s="1"/>
  <c r="H106" i="92"/>
  <c r="N106" i="92" s="1"/>
  <c r="H112" i="92"/>
  <c r="N112" i="92" s="1"/>
  <c r="J118" i="92"/>
  <c r="P118" i="92"/>
  <c r="V118" i="92"/>
  <c r="H129" i="92"/>
  <c r="J151" i="92"/>
  <c r="P151" i="92"/>
  <c r="V151" i="92"/>
  <c r="L164" i="92"/>
  <c r="R164" i="92"/>
  <c r="X164" i="92"/>
  <c r="H203" i="92"/>
  <c r="N203" i="92" s="1"/>
  <c r="T203" i="92"/>
  <c r="H178" i="92"/>
  <c r="N178" i="92"/>
  <c r="M170" i="92"/>
  <c r="S170" i="92"/>
  <c r="Y170" i="92"/>
  <c r="L170" i="92"/>
  <c r="R170" i="92"/>
  <c r="X170" i="92"/>
  <c r="M158" i="92"/>
  <c r="S158" i="92"/>
  <c r="Y158" i="92"/>
  <c r="L158" i="92"/>
  <c r="R158" i="92"/>
  <c r="X158" i="92"/>
  <c r="M152" i="92"/>
  <c r="S152" i="92"/>
  <c r="Y152" i="92"/>
  <c r="L152" i="92"/>
  <c r="R152" i="92"/>
  <c r="X152" i="92"/>
  <c r="I145" i="92"/>
  <c r="O145" i="92" s="1"/>
  <c r="U145" i="92" s="1"/>
  <c r="H145" i="92"/>
  <c r="T145" i="92" s="1"/>
  <c r="M130" i="92"/>
  <c r="S130" i="92"/>
  <c r="Y130" i="92"/>
  <c r="L130" i="92"/>
  <c r="R130" i="92"/>
  <c r="X130" i="92"/>
  <c r="M201" i="92"/>
  <c r="S201" i="92"/>
  <c r="Y201" i="92"/>
  <c r="L201" i="92"/>
  <c r="R201" i="92"/>
  <c r="X201" i="92"/>
  <c r="M198" i="92"/>
  <c r="S198" i="92"/>
  <c r="Y198" i="92"/>
  <c r="L198" i="92"/>
  <c r="R198" i="92"/>
  <c r="X198" i="92"/>
  <c r="M172" i="92"/>
  <c r="S172" i="92"/>
  <c r="Y172" i="92"/>
  <c r="L172" i="92"/>
  <c r="R172" i="92"/>
  <c r="X172" i="92"/>
  <c r="H162" i="92"/>
  <c r="T162" i="92"/>
  <c r="H150" i="92"/>
  <c r="N150" i="92" s="1"/>
  <c r="M148" i="92"/>
  <c r="S148" i="92"/>
  <c r="Y148" i="92"/>
  <c r="L148" i="92"/>
  <c r="R148" i="92"/>
  <c r="X148" i="92"/>
  <c r="H144" i="92"/>
  <c r="T144" i="92"/>
  <c r="M138" i="92"/>
  <c r="S138" i="92"/>
  <c r="Y138" i="92"/>
  <c r="L138" i="92"/>
  <c r="R138" i="92"/>
  <c r="X138" i="92"/>
  <c r="H131" i="92"/>
  <c r="T131" i="92"/>
  <c r="M126" i="92"/>
  <c r="S126" i="92"/>
  <c r="Y126" i="92"/>
  <c r="L126" i="92"/>
  <c r="R126" i="92"/>
  <c r="X126" i="92"/>
  <c r="M8" i="92"/>
  <c r="S8" i="92"/>
  <c r="Y8" i="92"/>
  <c r="J12" i="92"/>
  <c r="P12" i="92"/>
  <c r="V12" i="92"/>
  <c r="L17" i="92"/>
  <c r="R17" i="92"/>
  <c r="X17" i="92"/>
  <c r="M20" i="92"/>
  <c r="S20" i="92"/>
  <c r="Y20" i="92"/>
  <c r="L22" i="92"/>
  <c r="R22" i="92"/>
  <c r="X22" i="92"/>
  <c r="J24" i="92"/>
  <c r="P24" i="92"/>
  <c r="V24" i="92"/>
  <c r="H28" i="92"/>
  <c r="T28" i="92" s="1"/>
  <c r="L29" i="92"/>
  <c r="R29" i="92"/>
  <c r="X29" i="92"/>
  <c r="L31" i="92"/>
  <c r="R31" i="92"/>
  <c r="X31" i="92"/>
  <c r="L33" i="92"/>
  <c r="R33" i="92"/>
  <c r="X33" i="92"/>
  <c r="L35" i="92"/>
  <c r="R35" i="92"/>
  <c r="X35" i="92"/>
  <c r="L40" i="92"/>
  <c r="R40" i="92"/>
  <c r="X40" i="92"/>
  <c r="J42" i="92"/>
  <c r="P42" i="92"/>
  <c r="V42" i="92"/>
  <c r="H50" i="92"/>
  <c r="T50" i="92" s="1"/>
  <c r="L51" i="92"/>
  <c r="R51" i="92"/>
  <c r="X51" i="92"/>
  <c r="J55" i="92"/>
  <c r="P55" i="92"/>
  <c r="V55" i="92"/>
  <c r="J57" i="92"/>
  <c r="P57" i="92"/>
  <c r="V57" i="92"/>
  <c r="J59" i="92"/>
  <c r="P59" i="92"/>
  <c r="V59" i="92"/>
  <c r="J61" i="92"/>
  <c r="P61" i="92"/>
  <c r="V61" i="92"/>
  <c r="L66" i="92"/>
  <c r="R66" i="92"/>
  <c r="X66" i="92"/>
  <c r="J74" i="92"/>
  <c r="P74" i="92"/>
  <c r="V74" i="92"/>
  <c r="J79" i="92"/>
  <c r="P79" i="92"/>
  <c r="V79" i="92"/>
  <c r="H88" i="92"/>
  <c r="N88" i="92" s="1"/>
  <c r="J95" i="92"/>
  <c r="P95" i="92"/>
  <c r="V95" i="92"/>
  <c r="H103" i="92"/>
  <c r="T103" i="92" s="1"/>
  <c r="L104" i="92"/>
  <c r="R104" i="92"/>
  <c r="X104" i="92"/>
  <c r="H116" i="92"/>
  <c r="N116" i="92" s="1"/>
  <c r="H121" i="92"/>
  <c r="T121" i="92"/>
  <c r="H123" i="92"/>
  <c r="N123" i="92" s="1"/>
  <c r="I159" i="92"/>
  <c r="O159" i="92"/>
  <c r="U159" i="92" s="1"/>
  <c r="H170" i="92"/>
  <c r="N170" i="92" s="1"/>
  <c r="I175" i="92"/>
  <c r="O175" i="92"/>
  <c r="U175" i="92"/>
  <c r="J185" i="92"/>
  <c r="P185" i="92"/>
  <c r="V185" i="92"/>
  <c r="M182" i="92"/>
  <c r="S182" i="92"/>
  <c r="Y182" i="92"/>
  <c r="L182" i="92"/>
  <c r="R182" i="92"/>
  <c r="X182" i="92"/>
  <c r="I148" i="92"/>
  <c r="O148" i="92"/>
  <c r="U148" i="92"/>
  <c r="H148" i="92"/>
  <c r="T148" i="92" s="1"/>
  <c r="H200" i="92"/>
  <c r="N200" i="92"/>
  <c r="M194" i="92"/>
  <c r="S194" i="92"/>
  <c r="Y194" i="92"/>
  <c r="L194" i="92"/>
  <c r="R194" i="92"/>
  <c r="X194" i="92"/>
  <c r="M187" i="92"/>
  <c r="S187" i="92"/>
  <c r="Y187" i="92"/>
  <c r="L187" i="92"/>
  <c r="R187" i="92"/>
  <c r="X187" i="92"/>
  <c r="M169" i="92"/>
  <c r="S169" i="92"/>
  <c r="Y169" i="92"/>
  <c r="L169" i="92"/>
  <c r="R169" i="92"/>
  <c r="X169" i="92"/>
  <c r="K198" i="92"/>
  <c r="Q198" i="92"/>
  <c r="W198" i="92"/>
  <c r="J198" i="92"/>
  <c r="P198" i="92"/>
  <c r="V198" i="92"/>
  <c r="K194" i="92"/>
  <c r="Q194" i="92"/>
  <c r="W194" i="92"/>
  <c r="J194" i="92"/>
  <c r="P194" i="92"/>
  <c r="V194" i="92"/>
  <c r="K190" i="92"/>
  <c r="Q190" i="92"/>
  <c r="W190" i="92"/>
  <c r="J190" i="92"/>
  <c r="P190" i="92"/>
  <c r="V190" i="92"/>
  <c r="K184" i="92"/>
  <c r="Q184" i="92"/>
  <c r="W184" i="92"/>
  <c r="J184" i="92"/>
  <c r="P184" i="92"/>
  <c r="V184" i="92"/>
  <c r="K181" i="92"/>
  <c r="Q181" i="92"/>
  <c r="W181" i="92"/>
  <c r="J181" i="92"/>
  <c r="P181" i="92"/>
  <c r="V181" i="92"/>
  <c r="K172" i="92"/>
  <c r="Q172" i="92"/>
  <c r="W172" i="92"/>
  <c r="J172" i="92"/>
  <c r="P172" i="92"/>
  <c r="V172" i="92"/>
  <c r="K169" i="92"/>
  <c r="Q169" i="92"/>
  <c r="W169" i="92"/>
  <c r="J169" i="92"/>
  <c r="P169" i="92"/>
  <c r="V169" i="92"/>
  <c r="K163" i="92"/>
  <c r="Q163" i="92"/>
  <c r="W163" i="92"/>
  <c r="J163" i="92"/>
  <c r="P163" i="92"/>
  <c r="V163" i="92"/>
  <c r="K160" i="92"/>
  <c r="Q160" i="92"/>
  <c r="W160" i="92"/>
  <c r="J160" i="92"/>
  <c r="P160" i="92"/>
  <c r="V160" i="92"/>
  <c r="K157" i="92"/>
  <c r="Q157" i="92"/>
  <c r="W157" i="92"/>
  <c r="J157" i="92"/>
  <c r="P157" i="92"/>
  <c r="V157" i="92"/>
  <c r="K148" i="92"/>
  <c r="Q148" i="92"/>
  <c r="W148" i="92"/>
  <c r="J148" i="92"/>
  <c r="P148" i="92"/>
  <c r="V148" i="92"/>
  <c r="K141" i="92"/>
  <c r="Q141" i="92"/>
  <c r="W141" i="92"/>
  <c r="J141" i="92"/>
  <c r="P141" i="92"/>
  <c r="V141" i="92"/>
  <c r="K135" i="92"/>
  <c r="Q135" i="92"/>
  <c r="W135" i="92"/>
  <c r="J135" i="92"/>
  <c r="P135" i="92"/>
  <c r="V135" i="92"/>
  <c r="K132" i="92"/>
  <c r="Q132" i="92"/>
  <c r="W132" i="92"/>
  <c r="J132" i="92"/>
  <c r="P132" i="92"/>
  <c r="V132" i="92"/>
  <c r="K129" i="92"/>
  <c r="Q129" i="92"/>
  <c r="W129" i="92"/>
  <c r="J129" i="92"/>
  <c r="P129" i="92"/>
  <c r="V129" i="92"/>
  <c r="K126" i="92"/>
  <c r="Q126" i="92"/>
  <c r="W126" i="92"/>
  <c r="J126" i="92"/>
  <c r="P126" i="92"/>
  <c r="V126" i="92"/>
  <c r="K123" i="92"/>
  <c r="Q123" i="92"/>
  <c r="W123" i="92"/>
  <c r="J123" i="92"/>
  <c r="P123" i="92"/>
  <c r="V123" i="92"/>
  <c r="K120" i="92"/>
  <c r="Q120" i="92"/>
  <c r="W120" i="92"/>
  <c r="J120" i="92"/>
  <c r="P120" i="92"/>
  <c r="V120" i="92"/>
  <c r="M17" i="92"/>
  <c r="S17" i="92"/>
  <c r="Y17" i="92"/>
  <c r="M22" i="92"/>
  <c r="S22" i="92"/>
  <c r="Y22" i="92"/>
  <c r="M40" i="92"/>
  <c r="S40" i="92"/>
  <c r="Y40" i="92"/>
  <c r="K44" i="92"/>
  <c r="Q44" i="92"/>
  <c r="W44" i="92"/>
  <c r="M63" i="92"/>
  <c r="S63" i="92"/>
  <c r="Y63" i="92"/>
  <c r="L84" i="92"/>
  <c r="R84" i="92"/>
  <c r="X84" i="92"/>
  <c r="J106" i="92"/>
  <c r="P106" i="92"/>
  <c r="V106" i="92"/>
  <c r="K136" i="92"/>
  <c r="Q136" i="92"/>
  <c r="W136" i="92"/>
  <c r="H165" i="92"/>
  <c r="N165" i="92" s="1"/>
  <c r="J203" i="92"/>
  <c r="P203" i="92"/>
  <c r="V203" i="92"/>
  <c r="N76" i="92"/>
  <c r="N115" i="92"/>
  <c r="N57" i="92"/>
  <c r="H64" i="92"/>
  <c r="T64" i="92"/>
  <c r="N19" i="92"/>
  <c r="J64" i="92"/>
  <c r="P64" i="92"/>
  <c r="V64" i="92"/>
  <c r="N31" i="92"/>
  <c r="L64" i="92"/>
  <c r="R64" i="92"/>
  <c r="X64" i="92"/>
  <c r="T94" i="92"/>
  <c r="N94" i="92"/>
  <c r="T153" i="92"/>
  <c r="N153" i="92"/>
  <c r="T80" i="92"/>
  <c r="T164" i="92"/>
  <c r="N164" i="92"/>
  <c r="T156" i="92"/>
  <c r="N156" i="92"/>
  <c r="N23" i="92"/>
  <c r="N119" i="92"/>
  <c r="N125" i="92"/>
  <c r="N40" i="92"/>
  <c r="N41" i="92"/>
  <c r="N35" i="92"/>
  <c r="N139" i="92"/>
  <c r="N151" i="92"/>
  <c r="T36" i="92"/>
  <c r="N36" i="92"/>
  <c r="T58" i="92"/>
  <c r="N58" i="92"/>
  <c r="T34" i="92"/>
  <c r="N34" i="92"/>
  <c r="N92" i="92"/>
  <c r="T92" i="92"/>
  <c r="T8" i="92"/>
  <c r="N8" i="92"/>
  <c r="T32" i="92"/>
  <c r="N32" i="92"/>
  <c r="T52" i="92"/>
  <c r="T150" i="92"/>
  <c r="T169" i="92"/>
  <c r="N169" i="92"/>
  <c r="T6" i="92"/>
  <c r="N6" i="92"/>
  <c r="T43" i="92"/>
  <c r="N43" i="92"/>
  <c r="T175" i="92"/>
  <c r="N175" i="92"/>
  <c r="T66" i="92"/>
  <c r="N66" i="92"/>
  <c r="T10" i="92"/>
  <c r="N10" i="92"/>
  <c r="T16" i="92"/>
  <c r="N16" i="92"/>
  <c r="T22" i="92"/>
  <c r="N22" i="92"/>
  <c r="N93" i="92"/>
  <c r="T93" i="92"/>
  <c r="N9" i="92"/>
  <c r="N15" i="92"/>
  <c r="N21" i="92"/>
  <c r="T79" i="92"/>
  <c r="N149" i="92"/>
  <c r="T149" i="92"/>
  <c r="N45" i="92"/>
  <c r="N124" i="92"/>
  <c r="T124" i="92"/>
  <c r="T101" i="92"/>
  <c r="N101" i="92"/>
  <c r="N117" i="92"/>
  <c r="T117" i="92"/>
  <c r="T108" i="92"/>
  <c r="N108" i="92"/>
  <c r="T110" i="92"/>
  <c r="T154" i="92"/>
  <c r="N69" i="92"/>
  <c r="T91" i="92"/>
  <c r="N68" i="92"/>
  <c r="T109" i="92"/>
  <c r="N109" i="92"/>
  <c r="N160" i="92"/>
  <c r="T160" i="92"/>
  <c r="T104" i="92"/>
  <c r="N184" i="92"/>
  <c r="T184" i="92"/>
  <c r="N145" i="92"/>
  <c r="N142" i="92"/>
  <c r="N161" i="92"/>
  <c r="T143" i="92"/>
  <c r="N143" i="92"/>
  <c r="T155" i="92"/>
  <c r="N155" i="92"/>
  <c r="N181" i="92"/>
  <c r="T199" i="92"/>
  <c r="N199" i="92"/>
  <c r="T191" i="92"/>
  <c r="N191" i="92"/>
  <c r="T197" i="92"/>
  <c r="N197" i="92"/>
  <c r="N174" i="92"/>
  <c r="T174" i="92"/>
  <c r="T187" i="92"/>
  <c r="N187" i="92"/>
  <c r="N196" i="92"/>
  <c r="T196" i="92"/>
  <c r="T173" i="92"/>
  <c r="N173" i="92"/>
  <c r="N180" i="92"/>
  <c r="T180" i="92"/>
  <c r="I13" i="64"/>
  <c r="O13" i="64" s="1"/>
  <c r="U13" i="64" s="1"/>
  <c r="AA13" i="64" s="1"/>
  <c r="V13" i="89" s="1"/>
  <c r="G143" i="64"/>
  <c r="M143" i="64" s="1"/>
  <c r="S143" i="64" s="1"/>
  <c r="Y143" i="64" s="1"/>
  <c r="T112" i="89" s="1"/>
  <c r="H48" i="64"/>
  <c r="N48" i="64" s="1"/>
  <c r="T48" i="64" s="1"/>
  <c r="Z48" i="64" s="1"/>
  <c r="U38" i="89" s="1"/>
  <c r="H52" i="64"/>
  <c r="N52" i="64" s="1"/>
  <c r="T52" i="64" s="1"/>
  <c r="Z52" i="64" s="1"/>
  <c r="U43" i="89" s="1"/>
  <c r="I52" i="64"/>
  <c r="O52" i="64" s="1"/>
  <c r="U52" i="64" s="1"/>
  <c r="AA52" i="64" s="1"/>
  <c r="V43" i="89" s="1"/>
  <c r="H96" i="64"/>
  <c r="N96" i="64" s="1"/>
  <c r="T96" i="64" s="1"/>
  <c r="Z96" i="64" s="1"/>
  <c r="U74" i="89" s="1"/>
  <c r="H87" i="64"/>
  <c r="N87" i="64" s="1"/>
  <c r="T87" i="64" s="1"/>
  <c r="Z87" i="64" s="1"/>
  <c r="I87" i="64"/>
  <c r="O87" i="64" s="1"/>
  <c r="U87" i="64" s="1"/>
  <c r="AA87" i="64" s="1"/>
  <c r="D167" i="64"/>
  <c r="J167" i="64" s="1"/>
  <c r="E167" i="64"/>
  <c r="K167" i="64" s="1"/>
  <c r="Q167" i="64" s="1"/>
  <c r="W167" i="64" s="1"/>
  <c r="R127" i="89" s="1"/>
  <c r="D169" i="64"/>
  <c r="J169" i="64" s="1"/>
  <c r="E169" i="64"/>
  <c r="K169" i="64" s="1"/>
  <c r="Q169" i="64" s="1"/>
  <c r="W169" i="64" s="1"/>
  <c r="H170" i="64"/>
  <c r="N170" i="64" s="1"/>
  <c r="T170" i="64" s="1"/>
  <c r="Z170" i="64" s="1"/>
  <c r="H173" i="64"/>
  <c r="N173" i="64" s="1"/>
  <c r="T173" i="64" s="1"/>
  <c r="Z173" i="64" s="1"/>
  <c r="U131" i="89" s="1"/>
  <c r="I173" i="64"/>
  <c r="O173" i="64" s="1"/>
  <c r="U173" i="64" s="1"/>
  <c r="AA173" i="64" s="1"/>
  <c r="V131" i="89" s="1"/>
  <c r="D176" i="64"/>
  <c r="J176" i="64" s="1"/>
  <c r="P176" i="64" s="1"/>
  <c r="V176" i="64" s="1"/>
  <c r="E176" i="64"/>
  <c r="K176" i="64" s="1"/>
  <c r="Q176" i="64" s="1"/>
  <c r="W176" i="64" s="1"/>
  <c r="R133" i="89" s="1"/>
  <c r="F178" i="64"/>
  <c r="L178" i="64" s="1"/>
  <c r="R178" i="64" s="1"/>
  <c r="X178" i="64" s="1"/>
  <c r="S135" i="89" s="1"/>
  <c r="G178" i="64"/>
  <c r="M178" i="64" s="1"/>
  <c r="S178" i="64" s="1"/>
  <c r="Y178" i="64" s="1"/>
  <c r="T135" i="89" s="1"/>
  <c r="I180" i="64"/>
  <c r="O180" i="64" s="1"/>
  <c r="U180" i="64" s="1"/>
  <c r="AA180" i="64" s="1"/>
  <c r="D185" i="64"/>
  <c r="J185" i="64" s="1"/>
  <c r="P185" i="64" s="1"/>
  <c r="V185" i="64" s="1"/>
  <c r="E185" i="64"/>
  <c r="K185" i="64" s="1"/>
  <c r="Q185" i="64" s="1"/>
  <c r="W185" i="64" s="1"/>
  <c r="F185" i="64"/>
  <c r="L185" i="64" s="1"/>
  <c r="R185" i="64" s="1"/>
  <c r="X185" i="64" s="1"/>
  <c r="D189" i="64"/>
  <c r="J189" i="64" s="1"/>
  <c r="P189" i="64" s="1"/>
  <c r="V189" i="64" s="1"/>
  <c r="E189" i="64"/>
  <c r="K189" i="64" s="1"/>
  <c r="Q189" i="64" s="1"/>
  <c r="W189" i="64" s="1"/>
  <c r="R144" i="89" s="1"/>
  <c r="H193" i="64"/>
  <c r="N193" i="64" s="1"/>
  <c r="T193" i="64" s="1"/>
  <c r="Z193" i="64" s="1"/>
  <c r="U147" i="89" s="1"/>
  <c r="E197" i="64"/>
  <c r="K197" i="64" s="1"/>
  <c r="Q197" i="64" s="1"/>
  <c r="W197" i="64" s="1"/>
  <c r="R149" i="89" s="1"/>
  <c r="D198" i="64"/>
  <c r="J198" i="64" s="1"/>
  <c r="P198" i="64" s="1"/>
  <c r="V198" i="64" s="1"/>
  <c r="E198" i="64"/>
  <c r="K198" i="64" s="1"/>
  <c r="Q198" i="64" s="1"/>
  <c r="W198" i="64" s="1"/>
  <c r="R150" i="89" s="1"/>
  <c r="F198" i="64"/>
  <c r="L198" i="64" s="1"/>
  <c r="R198" i="64" s="1"/>
  <c r="X198" i="64" s="1"/>
  <c r="S150" i="89" s="1"/>
  <c r="E7" i="64"/>
  <c r="K7" i="64" s="1"/>
  <c r="Q7" i="64" s="1"/>
  <c r="W7" i="64" s="1"/>
  <c r="R8" i="89" s="1"/>
  <c r="D7" i="64"/>
  <c r="J7" i="64" s="1"/>
  <c r="P7" i="64" s="1"/>
  <c r="V7" i="64" s="1"/>
  <c r="Q8" i="89" s="1"/>
  <c r="F17" i="64"/>
  <c r="L17" i="64" s="1"/>
  <c r="R17" i="64" s="1"/>
  <c r="X17" i="64" s="1"/>
  <c r="S17" i="89" s="1"/>
  <c r="D20" i="64"/>
  <c r="J20" i="64" s="1"/>
  <c r="G43" i="64"/>
  <c r="M43" i="64" s="1"/>
  <c r="S43" i="64" s="1"/>
  <c r="Y43" i="64" s="1"/>
  <c r="E50" i="64"/>
  <c r="K50" i="64" s="1"/>
  <c r="Q50" i="64" s="1"/>
  <c r="W50" i="64" s="1"/>
  <c r="R41" i="89" s="1"/>
  <c r="G54" i="64"/>
  <c r="M54" i="64" s="1"/>
  <c r="S54" i="64" s="1"/>
  <c r="Y54" i="64" s="1"/>
  <c r="T45" i="89" s="1"/>
  <c r="F54" i="64"/>
  <c r="L54" i="64" s="1"/>
  <c r="R54" i="64" s="1"/>
  <c r="X54" i="64" s="1"/>
  <c r="S45" i="89" s="1"/>
  <c r="E55" i="64"/>
  <c r="K55" i="64" s="1"/>
  <c r="Q55" i="64" s="1"/>
  <c r="W55" i="64" s="1"/>
  <c r="E59" i="64"/>
  <c r="K59" i="64" s="1"/>
  <c r="Q59" i="64" s="1"/>
  <c r="W59" i="64" s="1"/>
  <c r="D59" i="64"/>
  <c r="J59" i="64" s="1"/>
  <c r="P59" i="64" s="1"/>
  <c r="V59" i="64" s="1"/>
  <c r="D64" i="64"/>
  <c r="J64" i="64" s="1"/>
  <c r="P64" i="64" s="1"/>
  <c r="V64" i="64" s="1"/>
  <c r="E67" i="64"/>
  <c r="K67" i="64" s="1"/>
  <c r="Q67" i="64" s="1"/>
  <c r="W67" i="64" s="1"/>
  <c r="R124" i="89" s="1"/>
  <c r="D67" i="64"/>
  <c r="J67" i="64" s="1"/>
  <c r="P67" i="64" s="1"/>
  <c r="V67" i="64" s="1"/>
  <c r="F72" i="64"/>
  <c r="L72" i="64" s="1"/>
  <c r="R72" i="64" s="1"/>
  <c r="X72" i="64" s="1"/>
  <c r="F76" i="64"/>
  <c r="L76" i="64" s="1"/>
  <c r="R76" i="64" s="1"/>
  <c r="X76" i="64" s="1"/>
  <c r="D77" i="64"/>
  <c r="J77" i="64" s="1"/>
  <c r="D86" i="64"/>
  <c r="J86" i="64" s="1"/>
  <c r="G89" i="64"/>
  <c r="M89" i="64" s="1"/>
  <c r="S89" i="64" s="1"/>
  <c r="Y89" i="64" s="1"/>
  <c r="T67" i="89" s="1"/>
  <c r="F89" i="64"/>
  <c r="L89" i="64" s="1"/>
  <c r="R89" i="64" s="1"/>
  <c r="X89" i="64" s="1"/>
  <c r="S67" i="89" s="1"/>
  <c r="D100" i="64"/>
  <c r="J100" i="64" s="1"/>
  <c r="E100" i="64"/>
  <c r="K100" i="64" s="1"/>
  <c r="Q100" i="64" s="1"/>
  <c r="W100" i="64" s="1"/>
  <c r="R78" i="89" s="1"/>
  <c r="D101" i="64"/>
  <c r="J101" i="64" s="1"/>
  <c r="P101" i="64" s="1"/>
  <c r="V101" i="64" s="1"/>
  <c r="Q79" i="89" s="1"/>
  <c r="E101" i="64"/>
  <c r="K101" i="64" s="1"/>
  <c r="Q101" i="64" s="1"/>
  <c r="W101" i="64" s="1"/>
  <c r="R79" i="89" s="1"/>
  <c r="G101" i="64"/>
  <c r="M101" i="64" s="1"/>
  <c r="S101" i="64" s="1"/>
  <c r="Y101" i="64" s="1"/>
  <c r="T79" i="89" s="1"/>
  <c r="G104" i="64"/>
  <c r="M104" i="64" s="1"/>
  <c r="S104" i="64" s="1"/>
  <c r="Y104" i="64" s="1"/>
  <c r="T82" i="89" s="1"/>
  <c r="F104" i="64"/>
  <c r="L104" i="64" s="1"/>
  <c r="R104" i="64" s="1"/>
  <c r="X104" i="64" s="1"/>
  <c r="S82" i="89" s="1"/>
  <c r="E113" i="64"/>
  <c r="K113" i="64" s="1"/>
  <c r="Q113" i="64" s="1"/>
  <c r="W113" i="64" s="1"/>
  <c r="R90" i="89" s="1"/>
  <c r="F114" i="64"/>
  <c r="L114" i="64" s="1"/>
  <c r="R114" i="64" s="1"/>
  <c r="X114" i="64" s="1"/>
  <c r="S91" i="89" s="1"/>
  <c r="D132" i="64"/>
  <c r="J132" i="64" s="1"/>
  <c r="P132" i="64" s="1"/>
  <c r="V132" i="64" s="1"/>
  <c r="Q105" i="89" s="1"/>
  <c r="E144" i="64"/>
  <c r="K144" i="64" s="1"/>
  <c r="Q144" i="64" s="1"/>
  <c r="W144" i="64" s="1"/>
  <c r="R113" i="89" s="1"/>
  <c r="D147" i="64"/>
  <c r="J147" i="64" s="1"/>
  <c r="P147" i="64" s="1"/>
  <c r="V147" i="64" s="1"/>
  <c r="F147" i="64"/>
  <c r="L147" i="64" s="1"/>
  <c r="R147" i="64" s="1"/>
  <c r="X147" i="64" s="1"/>
  <c r="G147" i="64"/>
  <c r="M147" i="64" s="1"/>
  <c r="S147" i="64" s="1"/>
  <c r="Y147" i="64" s="1"/>
  <c r="E150" i="64"/>
  <c r="K150" i="64" s="1"/>
  <c r="Q150" i="64" s="1"/>
  <c r="W150" i="64" s="1"/>
  <c r="F157" i="64"/>
  <c r="L157" i="64" s="1"/>
  <c r="R157" i="64" s="1"/>
  <c r="X157" i="64" s="1"/>
  <c r="S119" i="89" s="1"/>
  <c r="G157" i="64"/>
  <c r="M157" i="64" s="1"/>
  <c r="S157" i="64" s="1"/>
  <c r="Y157" i="64" s="1"/>
  <c r="T119" i="89" s="1"/>
  <c r="D161" i="64"/>
  <c r="J161" i="64" s="1"/>
  <c r="E161" i="64"/>
  <c r="K161" i="64" s="1"/>
  <c r="Q161" i="64" s="1"/>
  <c r="W161" i="64" s="1"/>
  <c r="K28" i="70"/>
  <c r="L10" i="70"/>
  <c r="L23" i="70"/>
  <c r="F38" i="70"/>
  <c r="F31" i="70"/>
  <c r="G19" i="70"/>
  <c r="M21" i="70"/>
  <c r="E84" i="64" s="1"/>
  <c r="K84" i="64" s="1"/>
  <c r="Q84" i="64" s="1"/>
  <c r="W84" i="64" s="1"/>
  <c r="R65" i="89" s="1"/>
  <c r="G25" i="70"/>
  <c r="M25" i="70"/>
  <c r="E146" i="64" s="1"/>
  <c r="K146" i="64" s="1"/>
  <c r="Q146" i="64" s="1"/>
  <c r="W146" i="64" s="1"/>
  <c r="R115" i="89" s="1"/>
  <c r="G31" i="70"/>
  <c r="G38" i="70"/>
  <c r="M41" i="70"/>
  <c r="E102" i="64" s="1"/>
  <c r="K102" i="64" s="1"/>
  <c r="Q102" i="64" s="1"/>
  <c r="W102" i="64" s="1"/>
  <c r="H37" i="64"/>
  <c r="N37" i="64" s="1"/>
  <c r="T37" i="64" s="1"/>
  <c r="Z37" i="64" s="1"/>
  <c r="U31" i="89" s="1"/>
  <c r="I37" i="64"/>
  <c r="O37" i="64" s="1"/>
  <c r="U37" i="64" s="1"/>
  <c r="AA37" i="64" s="1"/>
  <c r="V31" i="89" s="1"/>
  <c r="H133" i="64"/>
  <c r="N133" i="64" s="1"/>
  <c r="T133" i="64" s="1"/>
  <c r="Z133" i="64" s="1"/>
  <c r="I137" i="64"/>
  <c r="O137" i="64" s="1"/>
  <c r="U137" i="64" s="1"/>
  <c r="AA137" i="64" s="1"/>
  <c r="V109" i="89" s="1"/>
  <c r="H147" i="64"/>
  <c r="N147" i="64" s="1"/>
  <c r="T147" i="64" s="1"/>
  <c r="Z147" i="64" s="1"/>
  <c r="I147" i="64"/>
  <c r="O147" i="64" s="1"/>
  <c r="U147" i="64" s="1"/>
  <c r="AA147" i="64" s="1"/>
  <c r="I151" i="64"/>
  <c r="O151" i="64" s="1"/>
  <c r="U151" i="64" s="1"/>
  <c r="AA151" i="64" s="1"/>
  <c r="V137" i="89" s="1"/>
  <c r="H119" i="64"/>
  <c r="N119" i="64" s="1"/>
  <c r="T119" i="64" s="1"/>
  <c r="Z119" i="64" s="1"/>
  <c r="H120" i="64"/>
  <c r="N120" i="64" s="1"/>
  <c r="T120" i="64" s="1"/>
  <c r="Z120" i="64" s="1"/>
  <c r="U95" i="89" s="1"/>
  <c r="I120" i="64"/>
  <c r="O120" i="64" s="1"/>
  <c r="U120" i="64" s="1"/>
  <c r="AA120" i="64" s="1"/>
  <c r="V95" i="89" s="1"/>
  <c r="G122" i="64"/>
  <c r="M122" i="64" s="1"/>
  <c r="S122" i="64" s="1"/>
  <c r="Y122" i="64" s="1"/>
  <c r="T97" i="89" s="1"/>
  <c r="D129" i="64"/>
  <c r="J129" i="64" s="1"/>
  <c r="E13" i="43"/>
  <c r="E7" i="43"/>
  <c r="E6" i="43" s="1"/>
  <c r="Q18" i="43"/>
  <c r="G18" i="43"/>
  <c r="D17" i="43"/>
  <c r="D16" i="43"/>
  <c r="T16" i="43"/>
  <c r="N15" i="43"/>
  <c r="O14" i="43"/>
  <c r="M14" i="43"/>
  <c r="M13" i="43"/>
  <c r="T12" i="43"/>
  <c r="J12" i="43"/>
  <c r="G11" i="43"/>
  <c r="M10" i="43"/>
  <c r="D10" i="43"/>
  <c r="O9" i="43"/>
  <c r="W8" i="43"/>
  <c r="O8" i="42"/>
  <c r="C9" i="42"/>
  <c r="H9" i="42" s="1"/>
  <c r="C10" i="42"/>
  <c r="G10" i="42" s="1"/>
  <c r="C11" i="42"/>
  <c r="H11" i="42" s="1"/>
  <c r="C13" i="42"/>
  <c r="J13" i="42" s="1"/>
  <c r="C14" i="42"/>
  <c r="F14" i="42" s="1"/>
  <c r="C15" i="42"/>
  <c r="J15" i="42" s="1"/>
  <c r="C16" i="42"/>
  <c r="I16" i="42" s="1"/>
  <c r="C17" i="42"/>
  <c r="N17" i="42" s="1"/>
  <c r="I7" i="42"/>
  <c r="E6" i="42"/>
  <c r="E12" i="42"/>
  <c r="C12" i="42" s="1"/>
  <c r="G13" i="31"/>
  <c r="G9" i="31"/>
  <c r="G15" i="31"/>
  <c r="G4" i="31"/>
  <c r="G23" i="31"/>
  <c r="G20" i="31"/>
  <c r="G5" i="31"/>
  <c r="G19" i="31"/>
  <c r="G11" i="31"/>
  <c r="G16" i="31"/>
  <c r="G14" i="31"/>
  <c r="G17" i="31"/>
  <c r="G6" i="31"/>
  <c r="G21" i="31"/>
  <c r="G24" i="31"/>
  <c r="G22" i="31"/>
  <c r="G8" i="31"/>
  <c r="G12" i="31"/>
  <c r="G10" i="31"/>
  <c r="G18" i="31"/>
  <c r="G7" i="31"/>
  <c r="E3" i="30"/>
  <c r="E4" i="30"/>
  <c r="E5" i="30"/>
  <c r="E6" i="30"/>
  <c r="E7" i="30"/>
  <c r="E8" i="30"/>
  <c r="E9" i="30"/>
  <c r="E10" i="30"/>
  <c r="E11" i="30"/>
  <c r="E12" i="30"/>
  <c r="E13" i="30"/>
  <c r="E14" i="30"/>
  <c r="E15" i="30"/>
  <c r="E16" i="30"/>
  <c r="E17" i="30"/>
  <c r="E18" i="30"/>
  <c r="E19" i="30"/>
  <c r="E20" i="30"/>
  <c r="E21" i="30"/>
  <c r="E22" i="30"/>
  <c r="E23" i="30"/>
  <c r="E24" i="30"/>
  <c r="E25" i="30"/>
  <c r="E26" i="30"/>
  <c r="F27" i="25"/>
  <c r="F12" i="25"/>
  <c r="F47" i="25"/>
  <c r="F17" i="25"/>
  <c r="F26" i="25"/>
  <c r="F18" i="25"/>
  <c r="F60" i="25"/>
  <c r="F5" i="25"/>
  <c r="F23" i="25"/>
  <c r="F48" i="25"/>
  <c r="F72" i="25"/>
  <c r="F73" i="25"/>
  <c r="F50" i="25"/>
  <c r="F53" i="25"/>
  <c r="F34" i="25"/>
  <c r="F57" i="25"/>
  <c r="F39" i="25"/>
  <c r="F4" i="25"/>
  <c r="F41" i="25"/>
  <c r="F28" i="25"/>
  <c r="F62" i="25"/>
  <c r="F54" i="25"/>
  <c r="F30" i="25"/>
  <c r="F38" i="25"/>
  <c r="F13" i="25"/>
  <c r="F52" i="25"/>
  <c r="F19" i="25"/>
  <c r="F21" i="25"/>
  <c r="F11" i="25"/>
  <c r="F25" i="25"/>
  <c r="F67" i="25"/>
  <c r="F56" i="25"/>
  <c r="F74" i="25"/>
  <c r="F40" i="25"/>
  <c r="F16" i="25"/>
  <c r="F49" i="25"/>
  <c r="F29" i="25"/>
  <c r="F61" i="25"/>
  <c r="F43" i="25"/>
  <c r="F46" i="25"/>
  <c r="F31" i="25"/>
  <c r="F64" i="25"/>
  <c r="F71" i="25"/>
  <c r="F69" i="25"/>
  <c r="F9" i="25"/>
  <c r="F42" i="25"/>
  <c r="F24" i="25"/>
  <c r="F70" i="25"/>
  <c r="F63" i="25"/>
  <c r="F55" i="25"/>
  <c r="F68" i="25"/>
  <c r="F44" i="25"/>
  <c r="F6" i="25"/>
  <c r="F15" i="25"/>
  <c r="F14" i="25"/>
  <c r="F66" i="25"/>
  <c r="F35" i="25"/>
  <c r="F22" i="25"/>
  <c r="F59" i="25"/>
  <c r="F37" i="25"/>
  <c r="F8" i="25"/>
  <c r="F51" i="25"/>
  <c r="F75" i="25"/>
  <c r="F65" i="25"/>
  <c r="F36" i="25"/>
  <c r="F32" i="25"/>
  <c r="F7" i="25"/>
  <c r="F10" i="25"/>
  <c r="F58" i="25"/>
  <c r="F20" i="25"/>
  <c r="F33" i="25"/>
  <c r="F45" i="25"/>
  <c r="F5" i="15"/>
  <c r="F6" i="19"/>
  <c r="F7" i="19"/>
  <c r="F8" i="19"/>
  <c r="F9" i="19"/>
  <c r="F10" i="19"/>
  <c r="F11" i="19"/>
  <c r="F12" i="19"/>
  <c r="F13" i="19"/>
  <c r="F14" i="19"/>
  <c r="F15" i="19"/>
  <c r="F16" i="19"/>
  <c r="F17" i="19"/>
  <c r="F18" i="19"/>
  <c r="F19" i="19"/>
  <c r="F20" i="19"/>
  <c r="F21" i="19"/>
  <c r="F22" i="19"/>
  <c r="F23" i="19"/>
  <c r="F24" i="19"/>
  <c r="F25" i="19"/>
  <c r="F26" i="19"/>
  <c r="F27" i="19"/>
  <c r="F28" i="19"/>
  <c r="F29" i="19"/>
  <c r="F30" i="19"/>
  <c r="F31" i="19"/>
  <c r="F5" i="19"/>
  <c r="F6" i="18"/>
  <c r="F7" i="18"/>
  <c r="F8" i="18"/>
  <c r="F9" i="18"/>
  <c r="F10" i="18"/>
  <c r="F11" i="18"/>
  <c r="F12" i="18"/>
  <c r="F13" i="18"/>
  <c r="F14" i="18"/>
  <c r="F15" i="18"/>
  <c r="F16" i="18"/>
  <c r="F17" i="18"/>
  <c r="F18" i="18"/>
  <c r="F19" i="18"/>
  <c r="F20" i="18"/>
  <c r="F21" i="18"/>
  <c r="F22" i="18"/>
  <c r="F23" i="18"/>
  <c r="F24" i="18"/>
  <c r="F25" i="18"/>
  <c r="F26" i="18"/>
  <c r="F5" i="18"/>
  <c r="F5" i="7"/>
  <c r="F5" i="11"/>
  <c r="F6" i="15"/>
  <c r="F7" i="15"/>
  <c r="F8" i="15"/>
  <c r="F9" i="15"/>
  <c r="F10" i="15"/>
  <c r="F6" i="14"/>
  <c r="F7" i="14"/>
  <c r="F8" i="14"/>
  <c r="F9" i="14"/>
  <c r="F10" i="14"/>
  <c r="F11" i="14"/>
  <c r="F12" i="14"/>
  <c r="F6" i="13"/>
  <c r="F5" i="13"/>
  <c r="F6" i="12"/>
  <c r="F7" i="12"/>
  <c r="F8" i="12"/>
  <c r="F9" i="12"/>
  <c r="F10" i="12"/>
  <c r="F11" i="12"/>
  <c r="F5" i="12"/>
  <c r="F6" i="11"/>
  <c r="F7" i="11"/>
  <c r="F8" i="11"/>
  <c r="F9" i="11"/>
  <c r="F10" i="11"/>
  <c r="F11" i="11"/>
  <c r="F12" i="11"/>
  <c r="F13" i="11"/>
  <c r="F14" i="11"/>
  <c r="F15" i="11"/>
  <c r="F16" i="11"/>
  <c r="F17" i="11"/>
  <c r="F18" i="11"/>
  <c r="F19" i="11"/>
  <c r="F20" i="11"/>
  <c r="F21" i="11"/>
  <c r="F22" i="11"/>
  <c r="F23" i="11"/>
  <c r="F24" i="11"/>
  <c r="F25" i="11"/>
  <c r="F26" i="11"/>
  <c r="F27" i="11"/>
  <c r="F6" i="10"/>
  <c r="F7" i="10"/>
  <c r="F8" i="10"/>
  <c r="F9" i="10"/>
  <c r="F10" i="10"/>
  <c r="F11" i="10"/>
  <c r="F12" i="10"/>
  <c r="F13" i="10"/>
  <c r="F14" i="10"/>
  <c r="F15" i="10"/>
  <c r="F16" i="10"/>
  <c r="F17" i="10"/>
  <c r="F18" i="10"/>
  <c r="F19" i="10"/>
  <c r="F20" i="10"/>
  <c r="F21" i="10"/>
  <c r="F22" i="10"/>
  <c r="F23" i="10"/>
  <c r="F24" i="10"/>
  <c r="F25" i="10"/>
  <c r="F26" i="10"/>
  <c r="F27" i="10"/>
  <c r="F28" i="10"/>
  <c r="F29" i="10"/>
  <c r="F30" i="10"/>
  <c r="F5" i="10"/>
  <c r="F6" i="8"/>
  <c r="F7" i="8"/>
  <c r="F8" i="8"/>
  <c r="F9" i="8"/>
  <c r="F10" i="8"/>
  <c r="F11" i="8"/>
  <c r="F12" i="8"/>
  <c r="F5" i="8"/>
  <c r="F6" i="9"/>
  <c r="F7" i="9"/>
  <c r="F8" i="9"/>
  <c r="F9"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5" i="9"/>
  <c r="F6" i="7"/>
  <c r="F7" i="7"/>
  <c r="F8" i="7"/>
  <c r="F9" i="7"/>
  <c r="F10" i="7"/>
  <c r="F11" i="7"/>
  <c r="F12" i="7"/>
  <c r="F13" i="7"/>
  <c r="F14" i="7"/>
  <c r="F15" i="7"/>
  <c r="F16" i="7"/>
  <c r="F17" i="7"/>
  <c r="F18" i="7"/>
  <c r="F19" i="7"/>
  <c r="F20" i="7"/>
  <c r="F21" i="7"/>
  <c r="F22" i="7"/>
  <c r="F23" i="7"/>
  <c r="F24" i="7"/>
  <c r="F25" i="7"/>
  <c r="F26" i="7"/>
  <c r="F27" i="7"/>
  <c r="F28" i="7"/>
  <c r="F29" i="7"/>
  <c r="F30" i="7"/>
  <c r="F31" i="7"/>
  <c r="T12" i="92"/>
  <c r="N60" i="92"/>
  <c r="T106" i="92"/>
  <c r="N38" i="92"/>
  <c r="N54" i="92"/>
  <c r="T118" i="92"/>
  <c r="N96" i="92"/>
  <c r="T182" i="92"/>
  <c r="N67" i="92"/>
  <c r="N105" i="92"/>
  <c r="T189" i="92"/>
  <c r="N46" i="92"/>
  <c r="N77" i="92"/>
  <c r="T130" i="92"/>
  <c r="N102" i="92"/>
  <c r="T136" i="92"/>
  <c r="N26" i="92"/>
  <c r="N148" i="92"/>
  <c r="N55" i="92"/>
  <c r="T152" i="92"/>
  <c r="N71" i="92"/>
  <c r="T116" i="92"/>
  <c r="N127" i="92"/>
  <c r="N44" i="92"/>
  <c r="T176" i="92"/>
  <c r="N90" i="92"/>
  <c r="T190" i="92"/>
  <c r="N18" i="92"/>
  <c r="N72" i="92"/>
  <c r="N50" i="92"/>
  <c r="N185" i="92"/>
  <c r="T165" i="92"/>
  <c r="N103" i="92"/>
  <c r="T192" i="92"/>
  <c r="T172" i="92"/>
  <c r="N132" i="92"/>
  <c r="T112" i="92"/>
  <c r="N20" i="92"/>
  <c r="T88" i="92"/>
  <c r="N82" i="92"/>
  <c r="T141" i="92"/>
  <c r="N89" i="92"/>
  <c r="N56" i="92"/>
  <c r="T178" i="92"/>
  <c r="N177" i="92"/>
  <c r="N144" i="92"/>
  <c r="N42" i="92"/>
  <c r="T170" i="92"/>
  <c r="N129" i="92"/>
  <c r="T129" i="92"/>
  <c r="N84" i="92"/>
  <c r="T84" i="92"/>
  <c r="T200" i="92"/>
  <c r="T123" i="92"/>
  <c r="N7" i="92"/>
  <c r="N140" i="92"/>
  <c r="T140" i="92"/>
  <c r="N162" i="92"/>
  <c r="N113" i="92"/>
  <c r="T107" i="92"/>
  <c r="N107" i="92"/>
  <c r="N47" i="92"/>
  <c r="N128" i="92"/>
  <c r="T128" i="92"/>
  <c r="N78" i="92"/>
  <c r="N29" i="92"/>
  <c r="N131" i="92"/>
  <c r="N59" i="92"/>
  <c r="N28" i="92"/>
  <c r="T81" i="92"/>
  <c r="N81" i="92"/>
  <c r="T163" i="92"/>
  <c r="N121" i="92"/>
  <c r="N99" i="92"/>
  <c r="N64" i="92"/>
  <c r="G8" i="43"/>
  <c r="P16" i="43"/>
  <c r="W16" i="43"/>
  <c r="N14" i="43"/>
  <c r="N17" i="43"/>
  <c r="D14" i="43"/>
  <c r="G17" i="43"/>
  <c r="M17" i="43"/>
  <c r="O17" i="43"/>
  <c r="W10" i="43"/>
  <c r="P17" i="43"/>
  <c r="M16" i="43"/>
  <c r="Q17" i="43"/>
  <c r="T17" i="43"/>
  <c r="P9" i="43"/>
  <c r="D15" i="43"/>
  <c r="M18" i="43"/>
  <c r="W9" i="43"/>
  <c r="O15" i="43"/>
  <c r="N18" i="43"/>
  <c r="D9" i="43"/>
  <c r="G9" i="43"/>
  <c r="J11" i="43"/>
  <c r="M11" i="43"/>
  <c r="Q9" i="43"/>
  <c r="G15" i="43"/>
  <c r="N12" i="43"/>
  <c r="P15" i="43"/>
  <c r="J17" i="43"/>
  <c r="P18" i="43"/>
  <c r="T9" i="43"/>
  <c r="J15" i="43"/>
  <c r="T18" i="43"/>
  <c r="D12" i="43"/>
  <c r="W18" i="43"/>
  <c r="J13" i="43"/>
  <c r="D13" i="43"/>
  <c r="W13" i="43"/>
  <c r="T13" i="43"/>
  <c r="Q13" i="43"/>
  <c r="D8" i="43"/>
  <c r="J9" i="43"/>
  <c r="N11" i="43"/>
  <c r="P14" i="43"/>
  <c r="Q15" i="43"/>
  <c r="W17" i="43"/>
  <c r="J8" i="43"/>
  <c r="M9" i="43"/>
  <c r="O11" i="43"/>
  <c r="P12" i="43"/>
  <c r="Q14" i="43"/>
  <c r="T15" i="43"/>
  <c r="N9" i="43"/>
  <c r="P11" i="43"/>
  <c r="T14" i="43"/>
  <c r="W15" i="43"/>
  <c r="P10" i="43"/>
  <c r="Q11" i="43"/>
  <c r="O8" i="43"/>
  <c r="T11" i="43"/>
  <c r="P8" i="43"/>
  <c r="W11" i="43"/>
  <c r="Q8" i="43"/>
  <c r="D11" i="43"/>
  <c r="G12" i="43"/>
  <c r="J14" i="43"/>
  <c r="M15" i="43"/>
  <c r="L14" i="42"/>
  <c r="G14" i="42"/>
  <c r="K10" i="42"/>
  <c r="O14" i="42"/>
  <c r="M9" i="42"/>
  <c r="K9" i="42"/>
  <c r="N10" i="42"/>
  <c r="N9" i="42"/>
  <c r="J9" i="42"/>
  <c r="L9" i="42"/>
  <c r="O9" i="42"/>
  <c r="F9" i="42"/>
  <c r="G11" i="42"/>
  <c r="K15" i="42"/>
  <c r="G9" i="42"/>
  <c r="H10" i="42"/>
  <c r="I10" i="42"/>
  <c r="I15" i="42"/>
  <c r="J16" i="42"/>
  <c r="F145" i="64" l="1"/>
  <c r="L145" i="64" s="1"/>
  <c r="R145" i="64" s="1"/>
  <c r="X145" i="64" s="1"/>
  <c r="S114" i="89" s="1"/>
  <c r="I139" i="64"/>
  <c r="O139" i="64" s="1"/>
  <c r="U139" i="64" s="1"/>
  <c r="AA139" i="64" s="1"/>
  <c r="G85" i="64"/>
  <c r="M85" i="64" s="1"/>
  <c r="S85" i="64" s="1"/>
  <c r="Y85" i="64" s="1"/>
  <c r="I187" i="64"/>
  <c r="O187" i="64" s="1"/>
  <c r="U187" i="64" s="1"/>
  <c r="AA187" i="64" s="1"/>
  <c r="H79" i="64"/>
  <c r="N79" i="64" s="1"/>
  <c r="T79" i="64" s="1"/>
  <c r="Z79" i="64" s="1"/>
  <c r="U61" i="89" s="1"/>
  <c r="G128" i="64"/>
  <c r="M128" i="64" s="1"/>
  <c r="S128" i="64" s="1"/>
  <c r="Y128" i="64" s="1"/>
  <c r="T102" i="89" s="1"/>
  <c r="G28" i="64"/>
  <c r="M28" i="64" s="1"/>
  <c r="S28" i="64" s="1"/>
  <c r="Y28" i="64" s="1"/>
  <c r="T25" i="89" s="1"/>
  <c r="E141" i="64"/>
  <c r="K141" i="64" s="1"/>
  <c r="Q141" i="64" s="1"/>
  <c r="W141" i="64" s="1"/>
  <c r="H78" i="64"/>
  <c r="N78" i="64" s="1"/>
  <c r="T78" i="64" s="1"/>
  <c r="Z78" i="64" s="1"/>
  <c r="U60" i="89" s="1"/>
  <c r="E131" i="64"/>
  <c r="K131" i="64" s="1"/>
  <c r="Q131" i="64" s="1"/>
  <c r="W131" i="64" s="1"/>
  <c r="E85" i="64"/>
  <c r="K85" i="64" s="1"/>
  <c r="Q85" i="64" s="1"/>
  <c r="W85" i="64" s="1"/>
  <c r="I75" i="64"/>
  <c r="O75" i="64" s="1"/>
  <c r="U75" i="64" s="1"/>
  <c r="AA75" i="64" s="1"/>
  <c r="V58" i="89" s="1"/>
  <c r="D128" i="64"/>
  <c r="J128" i="64" s="1"/>
  <c r="P128" i="64" s="1"/>
  <c r="V128" i="64" s="1"/>
  <c r="Q102" i="89" s="1"/>
  <c r="G135" i="64"/>
  <c r="M135" i="64" s="1"/>
  <c r="S135" i="64" s="1"/>
  <c r="Y135" i="64" s="1"/>
  <c r="E112" i="64"/>
  <c r="K112" i="64" s="1"/>
  <c r="Q112" i="64" s="1"/>
  <c r="W112" i="64" s="1"/>
  <c r="R89" i="89" s="1"/>
  <c r="G99" i="64"/>
  <c r="M99" i="64" s="1"/>
  <c r="S99" i="64" s="1"/>
  <c r="Y99" i="64" s="1"/>
  <c r="T77" i="89" s="1"/>
  <c r="F63" i="64"/>
  <c r="L63" i="64" s="1"/>
  <c r="R63" i="64" s="1"/>
  <c r="X63" i="64" s="1"/>
  <c r="S50" i="89" s="1"/>
  <c r="D124" i="64"/>
  <c r="J124" i="64" s="1"/>
  <c r="P124" i="64" s="1"/>
  <c r="V124" i="64" s="1"/>
  <c r="Q99" i="89" s="1"/>
  <c r="F134" i="64"/>
  <c r="L134" i="64" s="1"/>
  <c r="R134" i="64" s="1"/>
  <c r="X134" i="64" s="1"/>
  <c r="S107" i="89" s="1"/>
  <c r="G62" i="64"/>
  <c r="M62" i="64" s="1"/>
  <c r="S62" i="64" s="1"/>
  <c r="Y62" i="64" s="1"/>
  <c r="T49" i="89" s="1"/>
  <c r="E28" i="64"/>
  <c r="K28" i="64" s="1"/>
  <c r="Q28" i="64" s="1"/>
  <c r="W28" i="64" s="1"/>
  <c r="R25" i="89" s="1"/>
  <c r="H184" i="64"/>
  <c r="N184" i="64" s="1"/>
  <c r="T184" i="64" s="1"/>
  <c r="Z184" i="64" s="1"/>
  <c r="U142" i="89" s="1"/>
  <c r="H172" i="64"/>
  <c r="N172" i="64" s="1"/>
  <c r="T172" i="64" s="1"/>
  <c r="Z172" i="64" s="1"/>
  <c r="U130" i="89" s="1"/>
  <c r="I74" i="64"/>
  <c r="O74" i="64" s="1"/>
  <c r="U74" i="64" s="1"/>
  <c r="AA74" i="64" s="1"/>
  <c r="V57" i="89" s="1"/>
  <c r="G115" i="64"/>
  <c r="M115" i="64" s="1"/>
  <c r="S115" i="64" s="1"/>
  <c r="Y115" i="64" s="1"/>
  <c r="T92" i="89" s="1"/>
  <c r="I174" i="64"/>
  <c r="O174" i="64" s="1"/>
  <c r="U174" i="64" s="1"/>
  <c r="AA174" i="64" s="1"/>
  <c r="H22" i="64"/>
  <c r="N22" i="64" s="1"/>
  <c r="T22" i="64" s="1"/>
  <c r="Z22" i="64" s="1"/>
  <c r="F112" i="64"/>
  <c r="L112" i="64" s="1"/>
  <c r="R112" i="64" s="1"/>
  <c r="X112" i="64" s="1"/>
  <c r="S89" i="89" s="1"/>
  <c r="F84" i="64"/>
  <c r="L84" i="64" s="1"/>
  <c r="R84" i="64" s="1"/>
  <c r="X84" i="64" s="1"/>
  <c r="S65" i="89" s="1"/>
  <c r="F150" i="64"/>
  <c r="L150" i="64" s="1"/>
  <c r="R150" i="64" s="1"/>
  <c r="X150" i="64" s="1"/>
  <c r="D118" i="64"/>
  <c r="J118" i="64" s="1"/>
  <c r="G162" i="64"/>
  <c r="M162" i="64" s="1"/>
  <c r="S162" i="64" s="1"/>
  <c r="Y162" i="64" s="1"/>
  <c r="E133" i="64"/>
  <c r="K133" i="64" s="1"/>
  <c r="Q133" i="64" s="1"/>
  <c r="W133" i="64" s="1"/>
  <c r="F111" i="64"/>
  <c r="L111" i="64" s="1"/>
  <c r="R111" i="64" s="1"/>
  <c r="X111" i="64" s="1"/>
  <c r="S88" i="89" s="1"/>
  <c r="E81" i="64"/>
  <c r="K81" i="64" s="1"/>
  <c r="Q81" i="64" s="1"/>
  <c r="W81" i="64" s="1"/>
  <c r="G171" i="64"/>
  <c r="M171" i="64" s="1"/>
  <c r="S171" i="64" s="1"/>
  <c r="Y171" i="64" s="1"/>
  <c r="T129" i="89" s="1"/>
  <c r="H92" i="64"/>
  <c r="N92" i="64" s="1"/>
  <c r="T92" i="64" s="1"/>
  <c r="Z92" i="64" s="1"/>
  <c r="I152" i="64"/>
  <c r="O152" i="64" s="1"/>
  <c r="U152" i="64" s="1"/>
  <c r="AA152" i="64" s="1"/>
  <c r="V117" i="89" s="1"/>
  <c r="H195" i="64"/>
  <c r="N195" i="64" s="1"/>
  <c r="T195" i="64" s="1"/>
  <c r="Z195" i="64" s="1"/>
  <c r="U148" i="89" s="1"/>
  <c r="F184" i="64"/>
  <c r="L184" i="64" s="1"/>
  <c r="R184" i="64" s="1"/>
  <c r="X184" i="64" s="1"/>
  <c r="S142" i="89" s="1"/>
  <c r="H91" i="64"/>
  <c r="N91" i="64" s="1"/>
  <c r="T91" i="64" s="1"/>
  <c r="Z91" i="64" s="1"/>
  <c r="U69" i="89" s="1"/>
  <c r="H98" i="64"/>
  <c r="N98" i="64" s="1"/>
  <c r="T98" i="64" s="1"/>
  <c r="Z98" i="64" s="1"/>
  <c r="U76" i="89" s="1"/>
  <c r="I11" i="64"/>
  <c r="O11" i="64" s="1"/>
  <c r="U11" i="64" s="1"/>
  <c r="AA11" i="64" s="1"/>
  <c r="V12" i="89" s="1"/>
  <c r="E166" i="64"/>
  <c r="K166" i="64" s="1"/>
  <c r="Q166" i="64" s="1"/>
  <c r="W166" i="64" s="1"/>
  <c r="F151" i="64"/>
  <c r="L151" i="64" s="1"/>
  <c r="R151" i="64" s="1"/>
  <c r="X151" i="64" s="1"/>
  <c r="S137" i="89" s="1"/>
  <c r="G158" i="64"/>
  <c r="M158" i="64" s="1"/>
  <c r="S158" i="64" s="1"/>
  <c r="Y158" i="64" s="1"/>
  <c r="T39" i="89" s="1"/>
  <c r="G81" i="64"/>
  <c r="M81" i="64" s="1"/>
  <c r="S81" i="64" s="1"/>
  <c r="Y81" i="64" s="1"/>
  <c r="H156" i="64"/>
  <c r="N156" i="64" s="1"/>
  <c r="T156" i="64" s="1"/>
  <c r="Z156" i="64" s="1"/>
  <c r="U81" i="89" s="1"/>
  <c r="G93" i="64"/>
  <c r="M93" i="64" s="1"/>
  <c r="S93" i="64" s="1"/>
  <c r="Y93" i="64" s="1"/>
  <c r="T71" i="89" s="1"/>
  <c r="F123" i="64"/>
  <c r="L123" i="64" s="1"/>
  <c r="R123" i="64" s="1"/>
  <c r="X123" i="64" s="1"/>
  <c r="S98" i="89" s="1"/>
  <c r="F161" i="64"/>
  <c r="L161" i="64" s="1"/>
  <c r="R161" i="64" s="1"/>
  <c r="X161" i="64" s="1"/>
  <c r="I23" i="64"/>
  <c r="O23" i="64" s="1"/>
  <c r="U23" i="64" s="1"/>
  <c r="AA23" i="64" s="1"/>
  <c r="V23" i="89" s="1"/>
  <c r="F110" i="64"/>
  <c r="L110" i="64" s="1"/>
  <c r="R110" i="64" s="1"/>
  <c r="X110" i="64" s="1"/>
  <c r="S87" i="89" s="1"/>
  <c r="F90" i="64"/>
  <c r="L90" i="64" s="1"/>
  <c r="R90" i="64" s="1"/>
  <c r="X90" i="64" s="1"/>
  <c r="S68" i="89" s="1"/>
  <c r="F80" i="64"/>
  <c r="L80" i="64" s="1"/>
  <c r="R80" i="64" s="1"/>
  <c r="X80" i="64" s="1"/>
  <c r="G55" i="64"/>
  <c r="M55" i="64" s="1"/>
  <c r="S55" i="64" s="1"/>
  <c r="Y55" i="64" s="1"/>
  <c r="F20" i="64"/>
  <c r="L20" i="64" s="1"/>
  <c r="R20" i="64" s="1"/>
  <c r="X20" i="64" s="1"/>
  <c r="G75" i="64"/>
  <c r="M75" i="64" s="1"/>
  <c r="S75" i="64" s="1"/>
  <c r="Y75" i="64" s="1"/>
  <c r="T58" i="89" s="1"/>
  <c r="G74" i="64"/>
  <c r="M74" i="64" s="1"/>
  <c r="S74" i="64" s="1"/>
  <c r="Y74" i="64" s="1"/>
  <c r="T57" i="89" s="1"/>
  <c r="H189" i="64"/>
  <c r="N189" i="64" s="1"/>
  <c r="T189" i="64" s="1"/>
  <c r="Z189" i="64" s="1"/>
  <c r="U144" i="89" s="1"/>
  <c r="H109" i="64"/>
  <c r="N109" i="64" s="1"/>
  <c r="T109" i="64" s="1"/>
  <c r="Z109" i="64" s="1"/>
  <c r="U86" i="89" s="1"/>
  <c r="G133" i="64"/>
  <c r="M133" i="64" s="1"/>
  <c r="S133" i="64" s="1"/>
  <c r="Y133" i="64" s="1"/>
  <c r="G116" i="64"/>
  <c r="M116" i="64" s="1"/>
  <c r="S116" i="64" s="1"/>
  <c r="Y116" i="64" s="1"/>
  <c r="T93" i="89" s="1"/>
  <c r="D74" i="64"/>
  <c r="J74" i="64" s="1"/>
  <c r="P74" i="64" s="1"/>
  <c r="V74" i="64" s="1"/>
  <c r="Q57" i="89" s="1"/>
  <c r="I88" i="64"/>
  <c r="O88" i="64" s="1"/>
  <c r="U88" i="64" s="1"/>
  <c r="AA88" i="64" s="1"/>
  <c r="V66" i="89" s="1"/>
  <c r="H121" i="64"/>
  <c r="N121" i="64" s="1"/>
  <c r="T121" i="64" s="1"/>
  <c r="Z121" i="64" s="1"/>
  <c r="I135" i="64"/>
  <c r="O135" i="64" s="1"/>
  <c r="U135" i="64" s="1"/>
  <c r="AA135" i="64" s="1"/>
  <c r="F105" i="64"/>
  <c r="L105" i="64" s="1"/>
  <c r="R105" i="64" s="1"/>
  <c r="X105" i="64" s="1"/>
  <c r="E91" i="64"/>
  <c r="K91" i="64" s="1"/>
  <c r="Q91" i="64" s="1"/>
  <c r="W91" i="64" s="1"/>
  <c r="R69" i="89" s="1"/>
  <c r="E83" i="64"/>
  <c r="K83" i="64" s="1"/>
  <c r="Q83" i="64" s="1"/>
  <c r="W83" i="64" s="1"/>
  <c r="R63" i="89" s="1"/>
  <c r="D73" i="64"/>
  <c r="J73" i="64" s="1"/>
  <c r="P73" i="64" s="1"/>
  <c r="V73" i="64" s="1"/>
  <c r="Q56" i="89" s="1"/>
  <c r="E57" i="64"/>
  <c r="K57" i="64" s="1"/>
  <c r="Q57" i="64" s="1"/>
  <c r="W57" i="64" s="1"/>
  <c r="R46" i="89" s="1"/>
  <c r="F33" i="64"/>
  <c r="L33" i="64" s="1"/>
  <c r="R33" i="64" s="1"/>
  <c r="X33" i="64" s="1"/>
  <c r="S28" i="89" s="1"/>
  <c r="I199" i="64"/>
  <c r="O199" i="64" s="1"/>
  <c r="U199" i="64" s="1"/>
  <c r="AA199" i="64" s="1"/>
  <c r="V151" i="89" s="1"/>
  <c r="I103" i="64"/>
  <c r="O103" i="64" s="1"/>
  <c r="U103" i="64" s="1"/>
  <c r="AA103" i="64" s="1"/>
  <c r="V80" i="89" s="1"/>
  <c r="G6" i="64"/>
  <c r="M6" i="64" s="1"/>
  <c r="S6" i="64" s="1"/>
  <c r="Y6" i="64" s="1"/>
  <c r="D83" i="64"/>
  <c r="J83" i="64" s="1"/>
  <c r="P83" i="64" s="1"/>
  <c r="V83" i="64" s="1"/>
  <c r="Q63" i="89" s="1"/>
  <c r="I108" i="64"/>
  <c r="O108" i="64" s="1"/>
  <c r="U108" i="64" s="1"/>
  <c r="AA108" i="64" s="1"/>
  <c r="V85" i="89" s="1"/>
  <c r="I15" i="64"/>
  <c r="O15" i="64" s="1"/>
  <c r="U15" i="64" s="1"/>
  <c r="AA15" i="64" s="1"/>
  <c r="V15" i="89" s="1"/>
  <c r="H159" i="64"/>
  <c r="N159" i="64" s="1"/>
  <c r="T159" i="64" s="1"/>
  <c r="Z159" i="64" s="1"/>
  <c r="U140" i="89" s="1"/>
  <c r="G56" i="64"/>
  <c r="M56" i="64" s="1"/>
  <c r="S56" i="64" s="1"/>
  <c r="Y56" i="64" s="1"/>
  <c r="G167" i="64"/>
  <c r="M167" i="64" s="1"/>
  <c r="S167" i="64" s="1"/>
  <c r="Y167" i="64" s="1"/>
  <c r="T127" i="89" s="1"/>
  <c r="G172" i="64"/>
  <c r="M172" i="64" s="1"/>
  <c r="S172" i="64" s="1"/>
  <c r="Y172" i="64" s="1"/>
  <c r="T130" i="89" s="1"/>
  <c r="H144" i="64"/>
  <c r="N144" i="64" s="1"/>
  <c r="T144" i="64" s="1"/>
  <c r="Z144" i="64" s="1"/>
  <c r="U113" i="89" s="1"/>
  <c r="E61" i="64"/>
  <c r="K61" i="64" s="1"/>
  <c r="Q61" i="64" s="1"/>
  <c r="W61" i="64" s="1"/>
  <c r="R48" i="89" s="1"/>
  <c r="E15" i="64"/>
  <c r="K15" i="64" s="1"/>
  <c r="Q15" i="64" s="1"/>
  <c r="W15" i="64" s="1"/>
  <c r="R15" i="89" s="1"/>
  <c r="G126" i="64"/>
  <c r="M126" i="64" s="1"/>
  <c r="S126" i="64" s="1"/>
  <c r="Y126" i="64" s="1"/>
  <c r="T100" i="89" s="1"/>
  <c r="I142" i="64"/>
  <c r="O142" i="64" s="1"/>
  <c r="U142" i="64" s="1"/>
  <c r="AA142" i="64" s="1"/>
  <c r="V111" i="89" s="1"/>
  <c r="I33" i="64"/>
  <c r="O33" i="64" s="1"/>
  <c r="U33" i="64" s="1"/>
  <c r="AA33" i="64" s="1"/>
  <c r="V28" i="89" s="1"/>
  <c r="G70" i="64"/>
  <c r="M70" i="64" s="1"/>
  <c r="S70" i="64" s="1"/>
  <c r="Y70" i="64" s="1"/>
  <c r="T55" i="89" s="1"/>
  <c r="I32" i="64"/>
  <c r="O32" i="64" s="1"/>
  <c r="U32" i="64" s="1"/>
  <c r="AA32" i="64" s="1"/>
  <c r="F69" i="64"/>
  <c r="L69" i="64" s="1"/>
  <c r="R69" i="64" s="1"/>
  <c r="X69" i="64" s="1"/>
  <c r="S54" i="89" s="1"/>
  <c r="G60" i="64"/>
  <c r="M60" i="64" s="1"/>
  <c r="S60" i="64" s="1"/>
  <c r="Y60" i="64" s="1"/>
  <c r="T47" i="89" s="1"/>
  <c r="G117" i="64"/>
  <c r="M117" i="64" s="1"/>
  <c r="S117" i="64" s="1"/>
  <c r="Y117" i="64" s="1"/>
  <c r="T94" i="89" s="1"/>
  <c r="E126" i="64"/>
  <c r="K126" i="64" s="1"/>
  <c r="Q126" i="64" s="1"/>
  <c r="W126" i="64" s="1"/>
  <c r="R100" i="89" s="1"/>
  <c r="I158" i="64"/>
  <c r="O158" i="64" s="1"/>
  <c r="U158" i="64" s="1"/>
  <c r="AA158" i="64" s="1"/>
  <c r="V39" i="89" s="1"/>
  <c r="I31" i="64"/>
  <c r="O31" i="64" s="1"/>
  <c r="U31" i="64" s="1"/>
  <c r="AA31" i="64" s="1"/>
  <c r="V27" i="89" s="1"/>
  <c r="E68" i="64"/>
  <c r="K68" i="64" s="1"/>
  <c r="Q68" i="64" s="1"/>
  <c r="W68" i="64" s="1"/>
  <c r="E60" i="64"/>
  <c r="K60" i="64" s="1"/>
  <c r="Q60" i="64" s="1"/>
  <c r="W60" i="64" s="1"/>
  <c r="R47" i="89" s="1"/>
  <c r="E175" i="64"/>
  <c r="K175" i="64" s="1"/>
  <c r="Q175" i="64" s="1"/>
  <c r="W175" i="64" s="1"/>
  <c r="R132" i="89" s="1"/>
  <c r="E117" i="64"/>
  <c r="K117" i="64" s="1"/>
  <c r="Q117" i="64" s="1"/>
  <c r="W117" i="64" s="1"/>
  <c r="R94" i="89" s="1"/>
  <c r="F154" i="64"/>
  <c r="L154" i="64" s="1"/>
  <c r="R154" i="64" s="1"/>
  <c r="X154" i="64" s="1"/>
  <c r="S96" i="89" s="1"/>
  <c r="E106" i="64"/>
  <c r="K106" i="64" s="1"/>
  <c r="Q106" i="64" s="1"/>
  <c r="W106" i="64" s="1"/>
  <c r="R84" i="89" s="1"/>
  <c r="F67" i="64"/>
  <c r="L67" i="64" s="1"/>
  <c r="R67" i="64" s="1"/>
  <c r="X67" i="64" s="1"/>
  <c r="S124" i="89" s="1"/>
  <c r="E25" i="64"/>
  <c r="K25" i="64" s="1"/>
  <c r="Q25" i="64" s="1"/>
  <c r="W25" i="64" s="1"/>
  <c r="G168" i="64"/>
  <c r="M168" i="64" s="1"/>
  <c r="S168" i="64" s="1"/>
  <c r="Y168" i="64" s="1"/>
  <c r="T128" i="89" s="1"/>
  <c r="D135" i="64"/>
  <c r="J135" i="64" s="1"/>
  <c r="P135" i="64" s="1"/>
  <c r="V135" i="64" s="1"/>
  <c r="G31" i="64"/>
  <c r="M31" i="64" s="1"/>
  <c r="S31" i="64" s="1"/>
  <c r="Y31" i="64" s="1"/>
  <c r="T27" i="89" s="1"/>
  <c r="F15" i="64"/>
  <c r="L15" i="64" s="1"/>
  <c r="R15" i="64" s="1"/>
  <c r="X15" i="64" s="1"/>
  <c r="S15" i="89" s="1"/>
  <c r="I126" i="64"/>
  <c r="O126" i="64" s="1"/>
  <c r="U126" i="64" s="1"/>
  <c r="AA126" i="64" s="1"/>
  <c r="V100" i="89" s="1"/>
  <c r="I7" i="64"/>
  <c r="O7" i="64" s="1"/>
  <c r="U7" i="64" s="1"/>
  <c r="AA7" i="64" s="1"/>
  <c r="V8" i="89" s="1"/>
  <c r="H20" i="64"/>
  <c r="N20" i="64" s="1"/>
  <c r="T20" i="64" s="1"/>
  <c r="Z20" i="64" s="1"/>
  <c r="H38" i="64"/>
  <c r="N38" i="64" s="1"/>
  <c r="T38" i="64" s="1"/>
  <c r="Z38" i="64" s="1"/>
  <c r="U32" i="89" s="1"/>
  <c r="G148" i="64"/>
  <c r="M148" i="64" s="1"/>
  <c r="S148" i="64" s="1"/>
  <c r="Y148" i="64" s="1"/>
  <c r="G140" i="64"/>
  <c r="M140" i="64" s="1"/>
  <c r="S140" i="64" s="1"/>
  <c r="Y140" i="64" s="1"/>
  <c r="I129" i="64"/>
  <c r="O129" i="64" s="1"/>
  <c r="U129" i="64" s="1"/>
  <c r="AA129" i="64" s="1"/>
  <c r="V103" i="89" s="1"/>
  <c r="E140" i="64"/>
  <c r="K140" i="64" s="1"/>
  <c r="Q140" i="64" s="1"/>
  <c r="W140" i="64" s="1"/>
  <c r="D22" i="64"/>
  <c r="J22" i="64" s="1"/>
  <c r="P22" i="64" s="1"/>
  <c r="V22" i="64" s="1"/>
  <c r="F11" i="64"/>
  <c r="L11" i="64" s="1"/>
  <c r="R11" i="64" s="1"/>
  <c r="X11" i="64" s="1"/>
  <c r="S12" i="89" s="1"/>
  <c r="E22" i="64"/>
  <c r="K22" i="64" s="1"/>
  <c r="Q22" i="64" s="1"/>
  <c r="W22" i="64" s="1"/>
  <c r="D30" i="64"/>
  <c r="J30" i="64" s="1"/>
  <c r="P30" i="64" s="1"/>
  <c r="V30" i="64" s="1"/>
  <c r="F146" i="64"/>
  <c r="L146" i="64" s="1"/>
  <c r="R146" i="64" s="1"/>
  <c r="X146" i="64" s="1"/>
  <c r="S115" i="89" s="1"/>
  <c r="G136" i="64"/>
  <c r="M136" i="64" s="1"/>
  <c r="S136" i="64" s="1"/>
  <c r="Y136" i="64" s="1"/>
  <c r="T108" i="89" s="1"/>
  <c r="E97" i="64"/>
  <c r="K97" i="64" s="1"/>
  <c r="Q97" i="64" s="1"/>
  <c r="W97" i="64" s="1"/>
  <c r="R75" i="89" s="1"/>
  <c r="D44" i="64"/>
  <c r="J44" i="64" s="1"/>
  <c r="P44" i="64" s="1"/>
  <c r="V44" i="64" s="1"/>
  <c r="D11" i="64"/>
  <c r="J11" i="64" s="1"/>
  <c r="P11" i="64" s="1"/>
  <c r="V11" i="64" s="1"/>
  <c r="Q12" i="89" s="1"/>
  <c r="H138" i="64"/>
  <c r="N138" i="64" s="1"/>
  <c r="T138" i="64" s="1"/>
  <c r="Z138" i="64" s="1"/>
  <c r="U110" i="89" s="1"/>
  <c r="I113" i="64"/>
  <c r="O113" i="64" s="1"/>
  <c r="U113" i="64" s="1"/>
  <c r="AA113" i="64" s="1"/>
  <c r="V90" i="89" s="1"/>
  <c r="H76" i="64"/>
  <c r="N76" i="64" s="1"/>
  <c r="T76" i="64" s="1"/>
  <c r="Z76" i="64" s="1"/>
  <c r="H53" i="64"/>
  <c r="N53" i="64" s="1"/>
  <c r="T53" i="64" s="1"/>
  <c r="Z53" i="64" s="1"/>
  <c r="U44" i="89" s="1"/>
  <c r="E155" i="64"/>
  <c r="K155" i="64" s="1"/>
  <c r="Q155" i="64" s="1"/>
  <c r="W155" i="64" s="1"/>
  <c r="R118" i="89" s="1"/>
  <c r="D158" i="64"/>
  <c r="J158" i="64" s="1"/>
  <c r="P158" i="64" s="1"/>
  <c r="V158" i="64" s="1"/>
  <c r="Q39" i="89" s="1"/>
  <c r="H55" i="64"/>
  <c r="N55" i="64" s="1"/>
  <c r="T55" i="64" s="1"/>
  <c r="Z55" i="64" s="1"/>
  <c r="I55" i="64"/>
  <c r="O55" i="64" s="1"/>
  <c r="U55" i="64" s="1"/>
  <c r="AA55" i="64" s="1"/>
  <c r="D41" i="64"/>
  <c r="J41" i="64" s="1"/>
  <c r="P41" i="64" s="1"/>
  <c r="V41" i="64" s="1"/>
  <c r="Q35" i="89" s="1"/>
  <c r="E41" i="64"/>
  <c r="K41" i="64" s="1"/>
  <c r="Q41" i="64" s="1"/>
  <c r="W41" i="64" s="1"/>
  <c r="R35" i="89" s="1"/>
  <c r="F48" i="64"/>
  <c r="L48" i="64" s="1"/>
  <c r="R48" i="64" s="1"/>
  <c r="X48" i="64" s="1"/>
  <c r="S38" i="89" s="1"/>
  <c r="F45" i="64"/>
  <c r="L45" i="64" s="1"/>
  <c r="R45" i="64" s="1"/>
  <c r="X45" i="64" s="1"/>
  <c r="S139" i="89" s="1"/>
  <c r="G45" i="64"/>
  <c r="M45" i="64" s="1"/>
  <c r="S45" i="64" s="1"/>
  <c r="Y45" i="64" s="1"/>
  <c r="T139" i="89" s="1"/>
  <c r="H123" i="64"/>
  <c r="N123" i="64" s="1"/>
  <c r="T123" i="64" s="1"/>
  <c r="Z123" i="64" s="1"/>
  <c r="U98" i="89" s="1"/>
  <c r="I123" i="64"/>
  <c r="O123" i="64" s="1"/>
  <c r="U123" i="64" s="1"/>
  <c r="AA123" i="64" s="1"/>
  <c r="V98" i="89" s="1"/>
  <c r="G96" i="64"/>
  <c r="M96" i="64" s="1"/>
  <c r="S96" i="64" s="1"/>
  <c r="Y96" i="64" s="1"/>
  <c r="T74" i="89" s="1"/>
  <c r="F47" i="64"/>
  <c r="L47" i="64" s="1"/>
  <c r="R47" i="64" s="1"/>
  <c r="X47" i="64" s="1"/>
  <c r="S37" i="89" s="1"/>
  <c r="G26" i="64"/>
  <c r="M26" i="64" s="1"/>
  <c r="S26" i="64" s="1"/>
  <c r="Y26" i="64" s="1"/>
  <c r="T21" i="89" s="1"/>
  <c r="G118" i="64"/>
  <c r="M118" i="64" s="1"/>
  <c r="S118" i="64" s="1"/>
  <c r="Y118" i="64" s="1"/>
  <c r="F118" i="64"/>
  <c r="L118" i="64" s="1"/>
  <c r="R118" i="64" s="1"/>
  <c r="X118" i="64" s="1"/>
  <c r="I93" i="64"/>
  <c r="O93" i="64" s="1"/>
  <c r="U93" i="64" s="1"/>
  <c r="AA93" i="64" s="1"/>
  <c r="V71" i="89" s="1"/>
  <c r="H93" i="64"/>
  <c r="N93" i="64" s="1"/>
  <c r="T93" i="64" s="1"/>
  <c r="Z93" i="64" s="1"/>
  <c r="U71" i="89" s="1"/>
  <c r="D13" i="64"/>
  <c r="J13" i="64" s="1"/>
  <c r="E13" i="64"/>
  <c r="K13" i="64" s="1"/>
  <c r="Q13" i="64" s="1"/>
  <c r="W13" i="64" s="1"/>
  <c r="R13" i="89" s="1"/>
  <c r="G87" i="64"/>
  <c r="M87" i="64" s="1"/>
  <c r="S87" i="64" s="1"/>
  <c r="Y87" i="64" s="1"/>
  <c r="I196" i="64"/>
  <c r="O196" i="64" s="1"/>
  <c r="U196" i="64" s="1"/>
  <c r="AA196" i="64" s="1"/>
  <c r="G194" i="64"/>
  <c r="M194" i="64" s="1"/>
  <c r="S194" i="64" s="1"/>
  <c r="Y194" i="64" s="1"/>
  <c r="T123" i="89" s="1"/>
  <c r="F194" i="64"/>
  <c r="L194" i="64" s="1"/>
  <c r="R194" i="64" s="1"/>
  <c r="X194" i="64" s="1"/>
  <c r="S123" i="89" s="1"/>
  <c r="H150" i="64"/>
  <c r="N150" i="64" s="1"/>
  <c r="T150" i="64" s="1"/>
  <c r="Z150" i="64" s="1"/>
  <c r="I150" i="64"/>
  <c r="O150" i="64" s="1"/>
  <c r="U150" i="64" s="1"/>
  <c r="AA150" i="64" s="1"/>
  <c r="D120" i="64"/>
  <c r="J120" i="64" s="1"/>
  <c r="P120" i="64" s="1"/>
  <c r="V120" i="64" s="1"/>
  <c r="Q95" i="89" s="1"/>
  <c r="E120" i="64"/>
  <c r="K120" i="64" s="1"/>
  <c r="Q120" i="64" s="1"/>
  <c r="W120" i="64" s="1"/>
  <c r="R95" i="89" s="1"/>
  <c r="D103" i="64"/>
  <c r="J103" i="64" s="1"/>
  <c r="P103" i="64" s="1"/>
  <c r="V103" i="64" s="1"/>
  <c r="Q80" i="89" s="1"/>
  <c r="E103" i="64"/>
  <c r="K103" i="64" s="1"/>
  <c r="Q103" i="64" s="1"/>
  <c r="W103" i="64" s="1"/>
  <c r="R80" i="89" s="1"/>
  <c r="F77" i="64"/>
  <c r="L77" i="64" s="1"/>
  <c r="R77" i="64" s="1"/>
  <c r="X77" i="64" s="1"/>
  <c r="S59" i="89" s="1"/>
  <c r="G77" i="64"/>
  <c r="M77" i="64" s="1"/>
  <c r="S77" i="64" s="1"/>
  <c r="Y77" i="64" s="1"/>
  <c r="T59" i="89" s="1"/>
  <c r="D47" i="64"/>
  <c r="J47" i="64" s="1"/>
  <c r="P47" i="64" s="1"/>
  <c r="V47" i="64" s="1"/>
  <c r="Q37" i="89" s="1"/>
  <c r="G35" i="64"/>
  <c r="M35" i="64" s="1"/>
  <c r="S35" i="64" s="1"/>
  <c r="Y35" i="64" s="1"/>
  <c r="T30" i="89" s="1"/>
  <c r="I68" i="64"/>
  <c r="O68" i="64" s="1"/>
  <c r="U68" i="64" s="1"/>
  <c r="AA68" i="64" s="1"/>
  <c r="H185" i="64"/>
  <c r="N185" i="64" s="1"/>
  <c r="T185" i="64" s="1"/>
  <c r="Z185" i="64" s="1"/>
  <c r="I185" i="64"/>
  <c r="O185" i="64" s="1"/>
  <c r="U185" i="64" s="1"/>
  <c r="AA185" i="64" s="1"/>
  <c r="E87" i="64"/>
  <c r="K87" i="64" s="1"/>
  <c r="Q87" i="64" s="1"/>
  <c r="W87" i="64" s="1"/>
  <c r="D87" i="64"/>
  <c r="J87" i="64" s="1"/>
  <c r="P87" i="64" s="1"/>
  <c r="V87" i="64" s="1"/>
  <c r="F68" i="64"/>
  <c r="L68" i="64" s="1"/>
  <c r="R68" i="64" s="1"/>
  <c r="X68" i="64" s="1"/>
  <c r="G68" i="64"/>
  <c r="M68" i="64" s="1"/>
  <c r="S68" i="64" s="1"/>
  <c r="Y68" i="64" s="1"/>
  <c r="F64" i="64"/>
  <c r="L64" i="64" s="1"/>
  <c r="R64" i="64" s="1"/>
  <c r="X64" i="64" s="1"/>
  <c r="G64" i="64"/>
  <c r="M64" i="64" s="1"/>
  <c r="S64" i="64" s="1"/>
  <c r="Y64" i="64" s="1"/>
  <c r="D56" i="64"/>
  <c r="J56" i="64" s="1"/>
  <c r="P56" i="64" s="1"/>
  <c r="V56" i="64" s="1"/>
  <c r="E56" i="64"/>
  <c r="K56" i="64" s="1"/>
  <c r="Q56" i="64" s="1"/>
  <c r="W56" i="64" s="1"/>
  <c r="E51" i="64"/>
  <c r="K51" i="64" s="1"/>
  <c r="Q51" i="64" s="1"/>
  <c r="W51" i="64" s="1"/>
  <c r="R42" i="89" s="1"/>
  <c r="D51" i="64"/>
  <c r="J51" i="64" s="1"/>
  <c r="P51" i="64" s="1"/>
  <c r="V51" i="64" s="1"/>
  <c r="Q42" i="89" s="1"/>
  <c r="D139" i="64"/>
  <c r="J139" i="64" s="1"/>
  <c r="P139" i="64" s="1"/>
  <c r="V139" i="64" s="1"/>
  <c r="D96" i="64"/>
  <c r="J96" i="64" s="1"/>
  <c r="P96" i="64" s="1"/>
  <c r="V96" i="64" s="1"/>
  <c r="Q74" i="89" s="1"/>
  <c r="D23" i="64"/>
  <c r="J23" i="64" s="1"/>
  <c r="P23" i="64" s="1"/>
  <c r="V23" i="64" s="1"/>
  <c r="Q23" i="89" s="1"/>
  <c r="G19" i="64"/>
  <c r="M19" i="64" s="1"/>
  <c r="S19" i="64" s="1"/>
  <c r="Y19" i="64" s="1"/>
  <c r="F196" i="64"/>
  <c r="L196" i="64" s="1"/>
  <c r="R196" i="64" s="1"/>
  <c r="X196" i="64" s="1"/>
  <c r="E181" i="64"/>
  <c r="K181" i="64" s="1"/>
  <c r="Q181" i="64" s="1"/>
  <c r="W181" i="64" s="1"/>
  <c r="R138" i="89" s="1"/>
  <c r="I84" i="64"/>
  <c r="O84" i="64" s="1"/>
  <c r="U84" i="64" s="1"/>
  <c r="AA84" i="64" s="1"/>
  <c r="V65" i="89" s="1"/>
  <c r="H42" i="64"/>
  <c r="N42" i="64" s="1"/>
  <c r="T42" i="64" s="1"/>
  <c r="Z42" i="64" s="1"/>
  <c r="I6" i="64"/>
  <c r="O6" i="64" s="1"/>
  <c r="U6" i="64" s="1"/>
  <c r="AA6" i="64" s="1"/>
  <c r="H6" i="64"/>
  <c r="N6" i="64" s="1"/>
  <c r="T6" i="64" s="1"/>
  <c r="Z6" i="64" s="1"/>
  <c r="F36" i="64"/>
  <c r="L36" i="64" s="1"/>
  <c r="R36" i="64" s="1"/>
  <c r="X36" i="64" s="1"/>
  <c r="G21" i="64"/>
  <c r="M21" i="64" s="1"/>
  <c r="S21" i="64" s="1"/>
  <c r="Y21" i="64" s="1"/>
  <c r="T19" i="89" s="1"/>
  <c r="F21" i="64"/>
  <c r="L21" i="64" s="1"/>
  <c r="R21" i="64" s="1"/>
  <c r="X21" i="64" s="1"/>
  <c r="S19" i="89" s="1"/>
  <c r="G160" i="64"/>
  <c r="M160" i="64" s="1"/>
  <c r="S160" i="64" s="1"/>
  <c r="Y160" i="64" s="1"/>
  <c r="T121" i="89" s="1"/>
  <c r="H50" i="64"/>
  <c r="N50" i="64" s="1"/>
  <c r="T50" i="64" s="1"/>
  <c r="Z50" i="64" s="1"/>
  <c r="U41" i="89" s="1"/>
  <c r="D98" i="64"/>
  <c r="J98" i="64" s="1"/>
  <c r="P98" i="64" s="1"/>
  <c r="V98" i="64" s="1"/>
  <c r="Q76" i="89" s="1"/>
  <c r="E98" i="64"/>
  <c r="K98" i="64" s="1"/>
  <c r="Q98" i="64" s="1"/>
  <c r="W98" i="64" s="1"/>
  <c r="R76" i="89" s="1"/>
  <c r="H43" i="64"/>
  <c r="N43" i="64" s="1"/>
  <c r="T43" i="64" s="1"/>
  <c r="Z43" i="64" s="1"/>
  <c r="I43" i="64"/>
  <c r="O43" i="64" s="1"/>
  <c r="U43" i="64" s="1"/>
  <c r="AA43" i="64" s="1"/>
  <c r="I39" i="64"/>
  <c r="O39" i="64" s="1"/>
  <c r="U39" i="64" s="1"/>
  <c r="AA39" i="64" s="1"/>
  <c r="V33" i="89" s="1"/>
  <c r="H39" i="64"/>
  <c r="N39" i="64" s="1"/>
  <c r="T39" i="64" s="1"/>
  <c r="Z39" i="64" s="1"/>
  <c r="U33" i="89" s="1"/>
  <c r="F14" i="64"/>
  <c r="L14" i="64" s="1"/>
  <c r="R14" i="64" s="1"/>
  <c r="X14" i="64" s="1"/>
  <c r="S14" i="89" s="1"/>
  <c r="G188" i="64"/>
  <c r="M188" i="64" s="1"/>
  <c r="S188" i="64" s="1"/>
  <c r="Y188" i="64" s="1"/>
  <c r="E184" i="64"/>
  <c r="K184" i="64" s="1"/>
  <c r="Q184" i="64" s="1"/>
  <c r="W184" i="64" s="1"/>
  <c r="R142" i="89" s="1"/>
  <c r="E164" i="64"/>
  <c r="K164" i="64" s="1"/>
  <c r="Q164" i="64" s="1"/>
  <c r="W164" i="64" s="1"/>
  <c r="D164" i="64"/>
  <c r="J164" i="64" s="1"/>
  <c r="P164" i="64" s="1"/>
  <c r="V164" i="64" s="1"/>
  <c r="G156" i="64"/>
  <c r="M156" i="64" s="1"/>
  <c r="S156" i="64" s="1"/>
  <c r="Y156" i="64" s="1"/>
  <c r="T81" i="89" s="1"/>
  <c r="F156" i="64"/>
  <c r="L156" i="64" s="1"/>
  <c r="R156" i="64" s="1"/>
  <c r="X156" i="64" s="1"/>
  <c r="S81" i="89" s="1"/>
  <c r="I132" i="64"/>
  <c r="O132" i="64" s="1"/>
  <c r="U132" i="64" s="1"/>
  <c r="AA132" i="64" s="1"/>
  <c r="V105" i="89" s="1"/>
  <c r="H132" i="64"/>
  <c r="N132" i="64" s="1"/>
  <c r="T132" i="64" s="1"/>
  <c r="Z132" i="64" s="1"/>
  <c r="U105" i="89" s="1"/>
  <c r="G82" i="64"/>
  <c r="M82" i="64" s="1"/>
  <c r="S82" i="64" s="1"/>
  <c r="Y82" i="64" s="1"/>
  <c r="T62" i="89" s="1"/>
  <c r="F82" i="64"/>
  <c r="L82" i="64" s="1"/>
  <c r="R82" i="64" s="1"/>
  <c r="X82" i="64" s="1"/>
  <c r="S62" i="89" s="1"/>
  <c r="E14" i="64"/>
  <c r="K14" i="64" s="1"/>
  <c r="Q14" i="64" s="1"/>
  <c r="W14" i="64" s="1"/>
  <c r="R14" i="89" s="1"/>
  <c r="F181" i="64"/>
  <c r="L181" i="64" s="1"/>
  <c r="R181" i="64" s="1"/>
  <c r="X181" i="64" s="1"/>
  <c r="S138" i="89" s="1"/>
  <c r="G165" i="64"/>
  <c r="M165" i="64" s="1"/>
  <c r="S165" i="64" s="1"/>
  <c r="Y165" i="64" s="1"/>
  <c r="H186" i="64"/>
  <c r="N186" i="64" s="1"/>
  <c r="T186" i="64" s="1"/>
  <c r="Z186" i="64" s="1"/>
  <c r="U143" i="89" s="1"/>
  <c r="I186" i="64"/>
  <c r="O186" i="64" s="1"/>
  <c r="U186" i="64" s="1"/>
  <c r="AA186" i="64" s="1"/>
  <c r="V143" i="89" s="1"/>
  <c r="D21" i="64"/>
  <c r="J21" i="64" s="1"/>
  <c r="P21" i="64" s="1"/>
  <c r="V21" i="64" s="1"/>
  <c r="Q19" i="89" s="1"/>
  <c r="E21" i="64"/>
  <c r="K21" i="64" s="1"/>
  <c r="Q21" i="64" s="1"/>
  <c r="W21" i="64" s="1"/>
  <c r="R19" i="89" s="1"/>
  <c r="F8" i="64"/>
  <c r="L8" i="64" s="1"/>
  <c r="R8" i="64" s="1"/>
  <c r="X8" i="64" s="1"/>
  <c r="S9" i="89" s="1"/>
  <c r="G8" i="64"/>
  <c r="M8" i="64" s="1"/>
  <c r="S8" i="64" s="1"/>
  <c r="Y8" i="64" s="1"/>
  <c r="T9" i="89" s="1"/>
  <c r="G119" i="64"/>
  <c r="M119" i="64" s="1"/>
  <c r="S119" i="64" s="1"/>
  <c r="Y119" i="64" s="1"/>
  <c r="G78" i="64"/>
  <c r="M78" i="64" s="1"/>
  <c r="S78" i="64" s="1"/>
  <c r="Y78" i="64" s="1"/>
  <c r="T60" i="89" s="1"/>
  <c r="G163" i="64"/>
  <c r="M163" i="64" s="1"/>
  <c r="S163" i="64" s="1"/>
  <c r="Y163" i="64" s="1"/>
  <c r="E165" i="64"/>
  <c r="K165" i="64" s="1"/>
  <c r="Q165" i="64" s="1"/>
  <c r="W165" i="64" s="1"/>
  <c r="D165" i="64"/>
  <c r="J165" i="64" s="1"/>
  <c r="P165" i="64" s="1"/>
  <c r="V165" i="64" s="1"/>
  <c r="F132" i="64"/>
  <c r="L132" i="64" s="1"/>
  <c r="R132" i="64" s="1"/>
  <c r="X132" i="64" s="1"/>
  <c r="S105" i="89" s="1"/>
  <c r="G132" i="64"/>
  <c r="M132" i="64" s="1"/>
  <c r="S132" i="64" s="1"/>
  <c r="Y132" i="64" s="1"/>
  <c r="T105" i="89" s="1"/>
  <c r="F129" i="64"/>
  <c r="L129" i="64" s="1"/>
  <c r="R129" i="64" s="1"/>
  <c r="X129" i="64" s="1"/>
  <c r="S103" i="89" s="1"/>
  <c r="G129" i="64"/>
  <c r="M129" i="64" s="1"/>
  <c r="S129" i="64" s="1"/>
  <c r="Y129" i="64" s="1"/>
  <c r="T103" i="89" s="1"/>
  <c r="F94" i="64"/>
  <c r="L94" i="64" s="1"/>
  <c r="R94" i="64" s="1"/>
  <c r="X94" i="64" s="1"/>
  <c r="S72" i="89" s="1"/>
  <c r="G94" i="64"/>
  <c r="M94" i="64" s="1"/>
  <c r="S94" i="64" s="1"/>
  <c r="Y94" i="64" s="1"/>
  <c r="T72" i="89" s="1"/>
  <c r="G73" i="64"/>
  <c r="M73" i="64" s="1"/>
  <c r="S73" i="64" s="1"/>
  <c r="Y73" i="64" s="1"/>
  <c r="T56" i="89" s="1"/>
  <c r="F73" i="64"/>
  <c r="L73" i="64" s="1"/>
  <c r="R73" i="64" s="1"/>
  <c r="X73" i="64" s="1"/>
  <c r="S56" i="89" s="1"/>
  <c r="F9" i="64"/>
  <c r="L9" i="64" s="1"/>
  <c r="R9" i="64" s="1"/>
  <c r="X9" i="64" s="1"/>
  <c r="S10" i="89" s="1"/>
  <c r="G9" i="64"/>
  <c r="M9" i="64" s="1"/>
  <c r="S9" i="64" s="1"/>
  <c r="Y9" i="64" s="1"/>
  <c r="T10" i="89" s="1"/>
  <c r="I146" i="64"/>
  <c r="O146" i="64" s="1"/>
  <c r="U146" i="64" s="1"/>
  <c r="AA146" i="64" s="1"/>
  <c r="V115" i="89" s="1"/>
  <c r="F107" i="64"/>
  <c r="L107" i="64" s="1"/>
  <c r="R107" i="64" s="1"/>
  <c r="X107" i="64" s="1"/>
  <c r="G95" i="64"/>
  <c r="M95" i="64" s="1"/>
  <c r="S95" i="64" s="1"/>
  <c r="Y95" i="64" s="1"/>
  <c r="T73" i="89" s="1"/>
  <c r="F65" i="64"/>
  <c r="L65" i="64" s="1"/>
  <c r="R65" i="64" s="1"/>
  <c r="X65" i="64" s="1"/>
  <c r="S51" i="89" s="1"/>
  <c r="G200" i="64"/>
  <c r="M200" i="64" s="1"/>
  <c r="S200" i="64" s="1"/>
  <c r="Y200" i="64" s="1"/>
  <c r="T153" i="89" s="1"/>
  <c r="I116" i="64"/>
  <c r="O116" i="64" s="1"/>
  <c r="U116" i="64" s="1"/>
  <c r="AA116" i="64" s="1"/>
  <c r="V93" i="89" s="1"/>
  <c r="I80" i="64"/>
  <c r="O80" i="64" s="1"/>
  <c r="U80" i="64" s="1"/>
  <c r="AA80" i="64" s="1"/>
  <c r="I62" i="64"/>
  <c r="O62" i="64" s="1"/>
  <c r="U62" i="64" s="1"/>
  <c r="AA62" i="64" s="1"/>
  <c r="V49" i="89" s="1"/>
  <c r="E107" i="64"/>
  <c r="K107" i="64" s="1"/>
  <c r="Q107" i="64" s="1"/>
  <c r="W107" i="64" s="1"/>
  <c r="D78" i="64"/>
  <c r="J78" i="64" s="1"/>
  <c r="P78" i="64" s="1"/>
  <c r="V78" i="64" s="1"/>
  <c r="Q60" i="89" s="1"/>
  <c r="E65" i="64"/>
  <c r="K65" i="64" s="1"/>
  <c r="Q65" i="64" s="1"/>
  <c r="W65" i="64" s="1"/>
  <c r="R51" i="89" s="1"/>
  <c r="F52" i="64"/>
  <c r="L52" i="64" s="1"/>
  <c r="R52" i="64" s="1"/>
  <c r="X52" i="64" s="1"/>
  <c r="S43" i="89" s="1"/>
  <c r="D35" i="64"/>
  <c r="J35" i="64" s="1"/>
  <c r="P35" i="64" s="1"/>
  <c r="V35" i="64" s="1"/>
  <c r="Q30" i="89" s="1"/>
  <c r="F22" i="64"/>
  <c r="L22" i="64" s="1"/>
  <c r="R22" i="64" s="1"/>
  <c r="X22" i="64" s="1"/>
  <c r="G12" i="64"/>
  <c r="M12" i="64" s="1"/>
  <c r="S12" i="64" s="1"/>
  <c r="Y12" i="64" s="1"/>
  <c r="G159" i="64"/>
  <c r="M159" i="64" s="1"/>
  <c r="S159" i="64" s="1"/>
  <c r="Y159" i="64" s="1"/>
  <c r="T140" i="89" s="1"/>
  <c r="I111" i="64"/>
  <c r="O111" i="64" s="1"/>
  <c r="U111" i="64" s="1"/>
  <c r="AA111" i="64" s="1"/>
  <c r="V88" i="89" s="1"/>
  <c r="H127" i="64"/>
  <c r="N127" i="64" s="1"/>
  <c r="T127" i="64" s="1"/>
  <c r="Z127" i="64" s="1"/>
  <c r="U101" i="89" s="1"/>
  <c r="H122" i="64"/>
  <c r="N122" i="64" s="1"/>
  <c r="T122" i="64" s="1"/>
  <c r="Z122" i="64" s="1"/>
  <c r="U97" i="89" s="1"/>
  <c r="G30" i="64"/>
  <c r="M30" i="64" s="1"/>
  <c r="S30" i="64" s="1"/>
  <c r="Y30" i="64" s="1"/>
  <c r="I145" i="64"/>
  <c r="O145" i="64" s="1"/>
  <c r="U145" i="64" s="1"/>
  <c r="AA145" i="64" s="1"/>
  <c r="V114" i="89" s="1"/>
  <c r="H134" i="64"/>
  <c r="N134" i="64" s="1"/>
  <c r="T134" i="64" s="1"/>
  <c r="Z134" i="64" s="1"/>
  <c r="U107" i="89" s="1"/>
  <c r="G155" i="64"/>
  <c r="M155" i="64" s="1"/>
  <c r="S155" i="64" s="1"/>
  <c r="Y155" i="64" s="1"/>
  <c r="T118" i="89" s="1"/>
  <c r="D72" i="64"/>
  <c r="J72" i="64" s="1"/>
  <c r="P72" i="64" s="1"/>
  <c r="V72" i="64" s="1"/>
  <c r="G57" i="64"/>
  <c r="M57" i="64" s="1"/>
  <c r="S57" i="64" s="1"/>
  <c r="Y57" i="64" s="1"/>
  <c r="T46" i="89" s="1"/>
  <c r="F51" i="64"/>
  <c r="L51" i="64" s="1"/>
  <c r="R51" i="64" s="1"/>
  <c r="X51" i="64" s="1"/>
  <c r="S42" i="89" s="1"/>
  <c r="G34" i="64"/>
  <c r="M34" i="64" s="1"/>
  <c r="S34" i="64" s="1"/>
  <c r="Y34" i="64" s="1"/>
  <c r="T29" i="89" s="1"/>
  <c r="E27" i="64"/>
  <c r="K27" i="64" s="1"/>
  <c r="Q27" i="64" s="1"/>
  <c r="W27" i="64" s="1"/>
  <c r="R22" i="89" s="1"/>
  <c r="E19" i="64"/>
  <c r="K19" i="64" s="1"/>
  <c r="Q19" i="64" s="1"/>
  <c r="W19" i="64" s="1"/>
  <c r="D12" i="64"/>
  <c r="J12" i="64" s="1"/>
  <c r="P12" i="64" s="1"/>
  <c r="V12" i="64" s="1"/>
  <c r="G179" i="64"/>
  <c r="M179" i="64" s="1"/>
  <c r="S179" i="64" s="1"/>
  <c r="Y179" i="64" s="1"/>
  <c r="T136" i="89" s="1"/>
  <c r="E174" i="64"/>
  <c r="K174" i="64" s="1"/>
  <c r="Q174" i="64" s="1"/>
  <c r="W174" i="64" s="1"/>
  <c r="H115" i="64"/>
  <c r="N115" i="64" s="1"/>
  <c r="T115" i="64" s="1"/>
  <c r="Z115" i="64" s="1"/>
  <c r="U92" i="89" s="1"/>
  <c r="I54" i="64"/>
  <c r="O54" i="64" s="1"/>
  <c r="U54" i="64" s="1"/>
  <c r="AA54" i="64" s="1"/>
  <c r="V45" i="89" s="1"/>
  <c r="H25" i="64"/>
  <c r="N25" i="64" s="1"/>
  <c r="T25" i="64" s="1"/>
  <c r="Z25" i="64" s="1"/>
  <c r="D115" i="64"/>
  <c r="J115" i="64" s="1"/>
  <c r="E115" i="64"/>
  <c r="K115" i="64" s="1"/>
  <c r="Q115" i="64" s="1"/>
  <c r="W115" i="64" s="1"/>
  <c r="R92" i="89" s="1"/>
  <c r="H29" i="64"/>
  <c r="N29" i="64" s="1"/>
  <c r="T29" i="64" s="1"/>
  <c r="Z29" i="64" s="1"/>
  <c r="U26" i="89" s="1"/>
  <c r="I29" i="64"/>
  <c r="O29" i="64" s="1"/>
  <c r="U29" i="64" s="1"/>
  <c r="AA29" i="64" s="1"/>
  <c r="V26" i="89" s="1"/>
  <c r="F23" i="64"/>
  <c r="L23" i="64" s="1"/>
  <c r="R23" i="64" s="1"/>
  <c r="X23" i="64" s="1"/>
  <c r="S23" i="89" s="1"/>
  <c r="G23" i="64"/>
  <c r="M23" i="64" s="1"/>
  <c r="S23" i="64" s="1"/>
  <c r="Y23" i="64" s="1"/>
  <c r="T23" i="89" s="1"/>
  <c r="G13" i="64"/>
  <c r="M13" i="64" s="1"/>
  <c r="S13" i="64" s="1"/>
  <c r="Y13" i="64" s="1"/>
  <c r="T13" i="89" s="1"/>
  <c r="F13" i="64"/>
  <c r="L13" i="64" s="1"/>
  <c r="R13" i="64" s="1"/>
  <c r="X13" i="64" s="1"/>
  <c r="S13" i="89" s="1"/>
  <c r="G153" i="64"/>
  <c r="M153" i="64" s="1"/>
  <c r="S153" i="64" s="1"/>
  <c r="Y153" i="64" s="1"/>
  <c r="T40" i="89" s="1"/>
  <c r="F153" i="64"/>
  <c r="L153" i="64" s="1"/>
  <c r="R153" i="64" s="1"/>
  <c r="X153" i="64" s="1"/>
  <c r="S40" i="89" s="1"/>
  <c r="I140" i="64"/>
  <c r="O140" i="64" s="1"/>
  <c r="U140" i="64" s="1"/>
  <c r="AA140" i="64" s="1"/>
  <c r="H140" i="64"/>
  <c r="N140" i="64" s="1"/>
  <c r="T140" i="64" s="1"/>
  <c r="Z140" i="64" s="1"/>
  <c r="I105" i="64"/>
  <c r="O105" i="64" s="1"/>
  <c r="U105" i="64" s="1"/>
  <c r="AA105" i="64" s="1"/>
  <c r="H105" i="64"/>
  <c r="N105" i="64" s="1"/>
  <c r="T105" i="64" s="1"/>
  <c r="Z105" i="64" s="1"/>
  <c r="I175" i="64"/>
  <c r="O175" i="64" s="1"/>
  <c r="U175" i="64" s="1"/>
  <c r="AA175" i="64" s="1"/>
  <c r="V132" i="89" s="1"/>
  <c r="F97" i="64"/>
  <c r="L97" i="64" s="1"/>
  <c r="R97" i="64" s="1"/>
  <c r="X97" i="64" s="1"/>
  <c r="S75" i="89" s="1"/>
  <c r="G97" i="64"/>
  <c r="M97" i="64" s="1"/>
  <c r="S97" i="64" s="1"/>
  <c r="Y97" i="64" s="1"/>
  <c r="T75" i="89" s="1"/>
  <c r="I81" i="64"/>
  <c r="O81" i="64" s="1"/>
  <c r="U81" i="64" s="1"/>
  <c r="AA81" i="64" s="1"/>
  <c r="H81" i="64"/>
  <c r="N81" i="64" s="1"/>
  <c r="T81" i="64" s="1"/>
  <c r="Z81" i="64" s="1"/>
  <c r="I18" i="64"/>
  <c r="O18" i="64" s="1"/>
  <c r="U18" i="64" s="1"/>
  <c r="AA18" i="64" s="1"/>
  <c r="V18" i="89" s="1"/>
  <c r="H104" i="64"/>
  <c r="N104" i="64" s="1"/>
  <c r="T104" i="64" s="1"/>
  <c r="Z104" i="64" s="1"/>
  <c r="U82" i="89" s="1"/>
  <c r="I104" i="64"/>
  <c r="O104" i="64" s="1"/>
  <c r="U104" i="64" s="1"/>
  <c r="AA104" i="64" s="1"/>
  <c r="V82" i="89" s="1"/>
  <c r="F29" i="64"/>
  <c r="L29" i="64" s="1"/>
  <c r="R29" i="64" s="1"/>
  <c r="X29" i="64" s="1"/>
  <c r="S26" i="89" s="1"/>
  <c r="G29" i="64"/>
  <c r="M29" i="64" s="1"/>
  <c r="S29" i="64" s="1"/>
  <c r="Y29" i="64" s="1"/>
  <c r="T26" i="89" s="1"/>
  <c r="T7" i="89"/>
  <c r="H176" i="64"/>
  <c r="N176" i="64" s="1"/>
  <c r="T176" i="64" s="1"/>
  <c r="Z176" i="64" s="1"/>
  <c r="U133" i="89" s="1"/>
  <c r="I176" i="64"/>
  <c r="O176" i="64" s="1"/>
  <c r="U176" i="64" s="1"/>
  <c r="AA176" i="64" s="1"/>
  <c r="V133" i="89" s="1"/>
  <c r="S7" i="89"/>
  <c r="D188" i="64"/>
  <c r="J188" i="64" s="1"/>
  <c r="P188" i="64" s="1"/>
  <c r="V188" i="64" s="1"/>
  <c r="E182" i="64"/>
  <c r="K182" i="64" s="1"/>
  <c r="Q182" i="64" s="1"/>
  <c r="W182" i="64" s="1"/>
  <c r="R141" i="89" s="1"/>
  <c r="D182" i="64"/>
  <c r="J182" i="64" s="1"/>
  <c r="P182" i="64" s="1"/>
  <c r="V182" i="64" s="1"/>
  <c r="H161" i="64"/>
  <c r="N161" i="64" s="1"/>
  <c r="T161" i="64" s="1"/>
  <c r="Z161" i="64" s="1"/>
  <c r="I161" i="64"/>
  <c r="O161" i="64" s="1"/>
  <c r="U161" i="64" s="1"/>
  <c r="AA161" i="64" s="1"/>
  <c r="F142" i="64"/>
  <c r="L142" i="64" s="1"/>
  <c r="R142" i="64" s="1"/>
  <c r="X142" i="64" s="1"/>
  <c r="S111" i="89" s="1"/>
  <c r="G142" i="64"/>
  <c r="M142" i="64" s="1"/>
  <c r="S142" i="64" s="1"/>
  <c r="Y142" i="64" s="1"/>
  <c r="T111" i="89" s="1"/>
  <c r="D127" i="64"/>
  <c r="J127" i="64" s="1"/>
  <c r="P127" i="64" s="1"/>
  <c r="V127" i="64" s="1"/>
  <c r="Q101" i="89" s="1"/>
  <c r="E127" i="64"/>
  <c r="K127" i="64" s="1"/>
  <c r="Q127" i="64" s="1"/>
  <c r="W127" i="64" s="1"/>
  <c r="R101" i="89" s="1"/>
  <c r="H61" i="64"/>
  <c r="N61" i="64" s="1"/>
  <c r="T61" i="64" s="1"/>
  <c r="Z61" i="64" s="1"/>
  <c r="U48" i="89" s="1"/>
  <c r="I61" i="64"/>
  <c r="O61" i="64" s="1"/>
  <c r="U61" i="64" s="1"/>
  <c r="AA61" i="64" s="1"/>
  <c r="V48" i="89" s="1"/>
  <c r="I26" i="64"/>
  <c r="O26" i="64" s="1"/>
  <c r="U26" i="64" s="1"/>
  <c r="AA26" i="64" s="1"/>
  <c r="V21" i="89" s="1"/>
  <c r="E156" i="64"/>
  <c r="K156" i="64" s="1"/>
  <c r="Q156" i="64" s="1"/>
  <c r="W156" i="64" s="1"/>
  <c r="R81" i="89" s="1"/>
  <c r="E145" i="64"/>
  <c r="K145" i="64" s="1"/>
  <c r="Q145" i="64" s="1"/>
  <c r="W145" i="64" s="1"/>
  <c r="R114" i="89" s="1"/>
  <c r="G100" i="64"/>
  <c r="M100" i="64" s="1"/>
  <c r="S100" i="64" s="1"/>
  <c r="Y100" i="64" s="1"/>
  <c r="T78" i="89" s="1"/>
  <c r="G44" i="64"/>
  <c r="M44" i="64" s="1"/>
  <c r="S44" i="64" s="1"/>
  <c r="Y44" i="64" s="1"/>
  <c r="E35" i="64"/>
  <c r="K35" i="64" s="1"/>
  <c r="Q35" i="64" s="1"/>
  <c r="W35" i="64" s="1"/>
  <c r="R30" i="89" s="1"/>
  <c r="I169" i="64"/>
  <c r="O169" i="64" s="1"/>
  <c r="U169" i="64" s="1"/>
  <c r="AA169" i="64" s="1"/>
  <c r="I66" i="64"/>
  <c r="O66" i="64" s="1"/>
  <c r="U66" i="64" s="1"/>
  <c r="AA66" i="64" s="1"/>
  <c r="V52" i="89" s="1"/>
  <c r="H143" i="64"/>
  <c r="N143" i="64" s="1"/>
  <c r="T143" i="64" s="1"/>
  <c r="Z143" i="64" s="1"/>
  <c r="U112" i="89" s="1"/>
  <c r="I9" i="64"/>
  <c r="O9" i="64" s="1"/>
  <c r="U9" i="64" s="1"/>
  <c r="AA9" i="64" s="1"/>
  <c r="V10" i="89" s="1"/>
  <c r="D31" i="64"/>
  <c r="J31" i="64" s="1"/>
  <c r="P31" i="64" s="1"/>
  <c r="V31" i="64" s="1"/>
  <c r="Q27" i="89" s="1"/>
  <c r="I10" i="64"/>
  <c r="O10" i="64" s="1"/>
  <c r="U10" i="64" s="1"/>
  <c r="AA10" i="64" s="1"/>
  <c r="V11" i="89" s="1"/>
  <c r="G127" i="64"/>
  <c r="M127" i="64" s="1"/>
  <c r="S127" i="64" s="1"/>
  <c r="Y127" i="64" s="1"/>
  <c r="T101" i="89" s="1"/>
  <c r="E162" i="64"/>
  <c r="K162" i="64" s="1"/>
  <c r="Q162" i="64" s="1"/>
  <c r="W162" i="64" s="1"/>
  <c r="F149" i="64"/>
  <c r="L149" i="64" s="1"/>
  <c r="R149" i="64" s="1"/>
  <c r="X149" i="64" s="1"/>
  <c r="S116" i="89" s="1"/>
  <c r="F50" i="64"/>
  <c r="L50" i="64" s="1"/>
  <c r="R50" i="64" s="1"/>
  <c r="X50" i="64" s="1"/>
  <c r="S41" i="89" s="1"/>
  <c r="E195" i="64"/>
  <c r="K195" i="64" s="1"/>
  <c r="Q195" i="64" s="1"/>
  <c r="W195" i="64" s="1"/>
  <c r="R148" i="89" s="1"/>
  <c r="H168" i="64"/>
  <c r="N168" i="64" s="1"/>
  <c r="T168" i="64" s="1"/>
  <c r="Z168" i="64" s="1"/>
  <c r="U128" i="89" s="1"/>
  <c r="G169" i="64"/>
  <c r="M169" i="64" s="1"/>
  <c r="S169" i="64" s="1"/>
  <c r="Y169" i="64" s="1"/>
  <c r="I130" i="64"/>
  <c r="O130" i="64" s="1"/>
  <c r="U130" i="64" s="1"/>
  <c r="AA130" i="64" s="1"/>
  <c r="V104" i="89" s="1"/>
  <c r="E142" i="64"/>
  <c r="K142" i="64" s="1"/>
  <c r="Q142" i="64" s="1"/>
  <c r="W142" i="64" s="1"/>
  <c r="R111" i="89" s="1"/>
  <c r="E94" i="64"/>
  <c r="K94" i="64" s="1"/>
  <c r="Q94" i="64" s="1"/>
  <c r="W94" i="64" s="1"/>
  <c r="R72" i="89" s="1"/>
  <c r="E82" i="64"/>
  <c r="K82" i="64" s="1"/>
  <c r="Q82" i="64" s="1"/>
  <c r="W82" i="64" s="1"/>
  <c r="R62" i="89" s="1"/>
  <c r="F59" i="64"/>
  <c r="L59" i="64" s="1"/>
  <c r="R59" i="64" s="1"/>
  <c r="X59" i="64" s="1"/>
  <c r="D34" i="64"/>
  <c r="J34" i="64" s="1"/>
  <c r="P34" i="64" s="1"/>
  <c r="V34" i="64" s="1"/>
  <c r="Q29" i="89" s="1"/>
  <c r="F16" i="64"/>
  <c r="L16" i="64" s="1"/>
  <c r="R16" i="64" s="1"/>
  <c r="X16" i="64" s="1"/>
  <c r="S16" i="89" s="1"/>
  <c r="I190" i="64"/>
  <c r="O190" i="64" s="1"/>
  <c r="U190" i="64" s="1"/>
  <c r="AA190" i="64" s="1"/>
  <c r="V145" i="89" s="1"/>
  <c r="G176" i="64"/>
  <c r="M176" i="64" s="1"/>
  <c r="S176" i="64" s="1"/>
  <c r="Y176" i="64" s="1"/>
  <c r="T133" i="89" s="1"/>
  <c r="H83" i="64"/>
  <c r="N83" i="64" s="1"/>
  <c r="T83" i="64" s="1"/>
  <c r="Z83" i="64" s="1"/>
  <c r="U63" i="89" s="1"/>
  <c r="I70" i="64"/>
  <c r="O70" i="64" s="1"/>
  <c r="U70" i="64" s="1"/>
  <c r="AA70" i="64" s="1"/>
  <c r="V55" i="89" s="1"/>
  <c r="C161" i="89"/>
  <c r="C159" i="89" s="1"/>
  <c r="O159" i="89"/>
  <c r="K16" i="42"/>
  <c r="E5" i="42"/>
  <c r="L7" i="42"/>
  <c r="L13" i="42"/>
  <c r="M11" i="42"/>
  <c r="K8" i="42"/>
  <c r="I13" i="42"/>
  <c r="M8" i="42"/>
  <c r="I8" i="42"/>
  <c r="H7" i="42"/>
  <c r="K7" i="42"/>
  <c r="F8" i="42"/>
  <c r="I11" i="42"/>
  <c r="I17" i="42"/>
  <c r="O11" i="42"/>
  <c r="G17" i="42"/>
  <c r="M16" i="42"/>
  <c r="N11" i="42"/>
  <c r="F15" i="42"/>
  <c r="L16" i="42"/>
  <c r="K11" i="42"/>
  <c r="L8" i="42"/>
  <c r="O16" i="42"/>
  <c r="J8" i="42"/>
  <c r="F16" i="42"/>
  <c r="G8" i="42"/>
  <c r="L11" i="42"/>
  <c r="O15" i="42"/>
  <c r="M17" i="42"/>
  <c r="N14" i="42"/>
  <c r="F10" i="42"/>
  <c r="H8" i="42"/>
  <c r="H17" i="42"/>
  <c r="N15" i="42"/>
  <c r="H16" i="42"/>
  <c r="I9" i="42"/>
  <c r="F17" i="42"/>
  <c r="G16" i="42"/>
  <c r="H15" i="42"/>
  <c r="N16" i="42"/>
  <c r="K14" i="42"/>
  <c r="L17" i="42"/>
  <c r="I14" i="42"/>
  <c r="J14" i="42"/>
  <c r="M15" i="42"/>
  <c r="N8" i="42"/>
  <c r="G15" i="42"/>
  <c r="L15" i="42"/>
  <c r="M14" i="42"/>
  <c r="K17" i="42"/>
  <c r="G12" i="42"/>
  <c r="L12" i="42"/>
  <c r="F12" i="42"/>
  <c r="M12" i="42"/>
  <c r="N12" i="42"/>
  <c r="O12" i="42"/>
  <c r="K12" i="42"/>
  <c r="H12" i="42"/>
  <c r="J12" i="42"/>
  <c r="I12" i="42"/>
  <c r="K13" i="42"/>
  <c r="J7" i="42"/>
  <c r="F11" i="42"/>
  <c r="C6" i="42"/>
  <c r="J17" i="42"/>
  <c r="J11" i="42"/>
  <c r="M10" i="42"/>
  <c r="H13" i="42"/>
  <c r="F7" i="42"/>
  <c r="O13" i="42"/>
  <c r="N13" i="42"/>
  <c r="H14" i="42"/>
  <c r="F13" i="42"/>
  <c r="O7" i="42"/>
  <c r="O10" i="42"/>
  <c r="M13" i="42"/>
  <c r="J10" i="42"/>
  <c r="G13" i="42"/>
  <c r="O17" i="42"/>
  <c r="N7" i="42"/>
  <c r="L10" i="42"/>
  <c r="G7" i="42"/>
  <c r="M7" i="42"/>
  <c r="N8" i="43"/>
  <c r="O13" i="43"/>
  <c r="G14" i="43"/>
  <c r="G10" i="43"/>
  <c r="D18" i="43"/>
  <c r="N10" i="43"/>
  <c r="P13" i="43"/>
  <c r="T10" i="43"/>
  <c r="O18" i="43"/>
  <c r="M12" i="43"/>
  <c r="J16" i="43"/>
  <c r="Q16" i="43"/>
  <c r="Q12" i="43"/>
  <c r="Q10" i="43"/>
  <c r="J18" i="43"/>
  <c r="G16" i="43"/>
  <c r="W12" i="43"/>
  <c r="N13" i="43"/>
  <c r="O10" i="43"/>
  <c r="O16" i="43"/>
  <c r="J10" i="43"/>
  <c r="W14" i="43"/>
  <c r="M8" i="43"/>
  <c r="G13" i="43"/>
  <c r="N16" i="43"/>
  <c r="O12" i="43"/>
  <c r="M39" i="70"/>
  <c r="E168" i="64" s="1"/>
  <c r="K168" i="64" s="1"/>
  <c r="Q168" i="64" s="1"/>
  <c r="W168" i="64" s="1"/>
  <c r="R128" i="89" s="1"/>
  <c r="M13" i="70"/>
  <c r="E62" i="64" s="1"/>
  <c r="K62" i="64" s="1"/>
  <c r="Q62" i="64" s="1"/>
  <c r="W62" i="64" s="1"/>
  <c r="R49" i="89" s="1"/>
  <c r="F39" i="70"/>
  <c r="F26" i="70"/>
  <c r="L28" i="70"/>
  <c r="L12" i="70"/>
  <c r="F13" i="70"/>
  <c r="K12" i="70"/>
  <c r="F6" i="70"/>
  <c r="L20" i="70"/>
  <c r="L6" i="70"/>
  <c r="L8" i="70"/>
  <c r="K40" i="70"/>
  <c r="F20" i="70"/>
  <c r="M10" i="70"/>
  <c r="E63" i="64" s="1"/>
  <c r="K63" i="64" s="1"/>
  <c r="Q63" i="64" s="1"/>
  <c r="W63" i="64" s="1"/>
  <c r="R50" i="89" s="1"/>
  <c r="F7" i="70"/>
  <c r="F29" i="70"/>
  <c r="G29" i="70"/>
  <c r="F17" i="70"/>
  <c r="G17" i="70"/>
  <c r="F5" i="70"/>
  <c r="G5" i="70"/>
  <c r="K32" i="70"/>
  <c r="L32" i="70"/>
  <c r="F41" i="70"/>
  <c r="N41" i="70" s="1"/>
  <c r="G41" i="70"/>
  <c r="N16" i="70"/>
  <c r="D95" i="64" s="1"/>
  <c r="J95" i="64" s="1"/>
  <c r="P95" i="64" s="1"/>
  <c r="V95" i="64" s="1"/>
  <c r="Q73" i="89" s="1"/>
  <c r="L5" i="70"/>
  <c r="M5" i="70"/>
  <c r="E24" i="64" s="1"/>
  <c r="K24" i="64" s="1"/>
  <c r="Q24" i="64" s="1"/>
  <c r="W24" i="64" s="1"/>
  <c r="R20" i="89" s="1"/>
  <c r="K18" i="70"/>
  <c r="L18" i="70"/>
  <c r="K7" i="70"/>
  <c r="K20" i="70"/>
  <c r="N35" i="70"/>
  <c r="D29" i="64" s="1"/>
  <c r="J29" i="64" s="1"/>
  <c r="P29" i="64" s="1"/>
  <c r="V29" i="64" s="1"/>
  <c r="Q26" i="89" s="1"/>
  <c r="F22" i="70"/>
  <c r="L11" i="70"/>
  <c r="K24" i="70"/>
  <c r="N24" i="70" s="1"/>
  <c r="D17" i="64" s="1"/>
  <c r="J17" i="64" s="1"/>
  <c r="P17" i="64" s="1"/>
  <c r="V17" i="64" s="1"/>
  <c r="Q17" i="89" s="1"/>
  <c r="K22" i="70"/>
  <c r="N22" i="70" s="1"/>
  <c r="M6" i="70"/>
  <c r="E33" i="64" s="1"/>
  <c r="K33" i="64" s="1"/>
  <c r="Q33" i="64" s="1"/>
  <c r="W33" i="64" s="1"/>
  <c r="R28" i="89" s="1"/>
  <c r="N18" i="70"/>
  <c r="D105" i="64" s="1"/>
  <c r="J105" i="64" s="1"/>
  <c r="P105" i="64" s="1"/>
  <c r="V105" i="64" s="1"/>
  <c r="K16" i="70"/>
  <c r="K34" i="70"/>
  <c r="M22" i="70"/>
  <c r="E116" i="64" s="1"/>
  <c r="K116" i="64" s="1"/>
  <c r="Q116" i="64" s="1"/>
  <c r="W116" i="64" s="1"/>
  <c r="R93" i="89" s="1"/>
  <c r="M18" i="70"/>
  <c r="E105" i="64" s="1"/>
  <c r="K105" i="64" s="1"/>
  <c r="Q105" i="64" s="1"/>
  <c r="W105" i="64" s="1"/>
  <c r="F12" i="70"/>
  <c r="N12" i="70" s="1"/>
  <c r="D75" i="64" s="1"/>
  <c r="J75" i="64" s="1"/>
  <c r="F34" i="70"/>
  <c r="N34" i="70" s="1"/>
  <c r="F32" i="70"/>
  <c r="N32" i="70" s="1"/>
  <c r="D93" i="64" s="1"/>
  <c r="J93" i="64" s="1"/>
  <c r="P93" i="64" s="1"/>
  <c r="V93" i="64" s="1"/>
  <c r="Q71" i="89" s="1"/>
  <c r="F30" i="70"/>
  <c r="K8" i="70"/>
  <c r="N8" i="70" s="1"/>
  <c r="D54" i="64" s="1"/>
  <c r="J54" i="64" s="1"/>
  <c r="F40" i="70"/>
  <c r="F27" i="70"/>
  <c r="F15" i="70"/>
  <c r="N15" i="70" s="1"/>
  <c r="D52" i="64" s="1"/>
  <c r="J52" i="64" s="1"/>
  <c r="P52" i="64" s="1"/>
  <c r="V52" i="64" s="1"/>
  <c r="Q43" i="89" s="1"/>
  <c r="F24" i="70"/>
  <c r="F36" i="70"/>
  <c r="N36" i="70" s="1"/>
  <c r="L40" i="70"/>
  <c r="G39" i="70"/>
  <c r="M34" i="70"/>
  <c r="M30" i="70"/>
  <c r="K10" i="70"/>
  <c r="N10" i="70" s="1"/>
  <c r="K23" i="70"/>
  <c r="N23" i="70" s="1"/>
  <c r="F14" i="70"/>
  <c r="M29" i="70"/>
  <c r="E172" i="64" s="1"/>
  <c r="K172" i="64" s="1"/>
  <c r="Q172" i="64" s="1"/>
  <c r="W172" i="64" s="1"/>
  <c r="R130" i="89" s="1"/>
  <c r="L29" i="70"/>
  <c r="K14" i="70"/>
  <c r="L14" i="70"/>
  <c r="L37" i="70"/>
  <c r="K37" i="70"/>
  <c r="N37" i="70" s="1"/>
  <c r="D111" i="64" s="1"/>
  <c r="J111" i="64" s="1"/>
  <c r="P111" i="64" s="1"/>
  <c r="V111" i="64" s="1"/>
  <c r="Q88" i="89" s="1"/>
  <c r="K25" i="70"/>
  <c r="N25" i="70" s="1"/>
  <c r="D146" i="64" s="1"/>
  <c r="J146" i="64" s="1"/>
  <c r="P146" i="64" s="1"/>
  <c r="V146" i="64" s="1"/>
  <c r="Q115" i="89" s="1"/>
  <c r="L25" i="70"/>
  <c r="K13" i="70"/>
  <c r="N13" i="70" s="1"/>
  <c r="O13" i="70" s="1"/>
  <c r="L13" i="70"/>
  <c r="L27" i="70"/>
  <c r="L36" i="70"/>
  <c r="K36" i="70"/>
  <c r="K27" i="70"/>
  <c r="N27" i="70" s="1"/>
  <c r="D160" i="64" s="1"/>
  <c r="J160" i="64" s="1"/>
  <c r="P160" i="64" s="1"/>
  <c r="V160" i="64" s="1"/>
  <c r="G32" i="70"/>
  <c r="N29" i="70"/>
  <c r="D172" i="64" s="1"/>
  <c r="J172" i="64" s="1"/>
  <c r="M28" i="70"/>
  <c r="E173" i="64" s="1"/>
  <c r="K173" i="64" s="1"/>
  <c r="Q173" i="64" s="1"/>
  <c r="W173" i="64" s="1"/>
  <c r="R131" i="89" s="1"/>
  <c r="N11" i="70"/>
  <c r="D92" i="64" s="1"/>
  <c r="J92" i="64" s="1"/>
  <c r="P92" i="64" s="1"/>
  <c r="V92" i="64" s="1"/>
  <c r="K33" i="70"/>
  <c r="K31" i="70"/>
  <c r="K21" i="70"/>
  <c r="K19" i="70"/>
  <c r="N19" i="70" s="1"/>
  <c r="D109" i="64" s="1"/>
  <c r="J109" i="64" s="1"/>
  <c r="P109" i="64" s="1"/>
  <c r="V109" i="64" s="1"/>
  <c r="Q86" i="89" s="1"/>
  <c r="K17" i="70"/>
  <c r="K9" i="70"/>
  <c r="L7" i="70"/>
  <c r="K5" i="70"/>
  <c r="L19" i="70"/>
  <c r="L9" i="70"/>
  <c r="F9" i="70"/>
  <c r="N9" i="70" s="1"/>
  <c r="D10" i="64" s="1"/>
  <c r="J10" i="64" s="1"/>
  <c r="P10" i="64" s="1"/>
  <c r="V10" i="64" s="1"/>
  <c r="Q11" i="89" s="1"/>
  <c r="G35" i="70"/>
  <c r="G10" i="70"/>
  <c r="F28" i="70"/>
  <c r="N28" i="70" s="1"/>
  <c r="D173" i="64" s="1"/>
  <c r="J173" i="64" s="1"/>
  <c r="P173" i="64" s="1"/>
  <c r="V173" i="64" s="1"/>
  <c r="G16" i="70"/>
  <c r="M7" i="70"/>
  <c r="K39" i="70"/>
  <c r="N39" i="70" s="1"/>
  <c r="G20" i="70"/>
  <c r="G23" i="70"/>
  <c r="G11" i="70"/>
  <c r="L38" i="70"/>
  <c r="K30" i="70"/>
  <c r="K6" i="70"/>
  <c r="N6" i="70" s="1"/>
  <c r="D33" i="64" s="1"/>
  <c r="J33" i="64" s="1"/>
  <c r="P33" i="64" s="1"/>
  <c r="V33" i="64" s="1"/>
  <c r="Q28" i="89" s="1"/>
  <c r="M40" i="70"/>
  <c r="L39" i="70"/>
  <c r="L26" i="70"/>
  <c r="G34" i="70"/>
  <c r="M37" i="70"/>
  <c r="E111" i="64" s="1"/>
  <c r="K111" i="64" s="1"/>
  <c r="Q111" i="64" s="1"/>
  <c r="W111" i="64" s="1"/>
  <c r="R88" i="89" s="1"/>
  <c r="G37" i="70"/>
  <c r="G12" i="70"/>
  <c r="M12" i="70"/>
  <c r="E75" i="64" s="1"/>
  <c r="K75" i="64" s="1"/>
  <c r="Q75" i="64" s="1"/>
  <c r="W75" i="64" s="1"/>
  <c r="R58" i="89" s="1"/>
  <c r="G22" i="70"/>
  <c r="M33" i="70"/>
  <c r="E179" i="64" s="1"/>
  <c r="K179" i="64" s="1"/>
  <c r="Q179" i="64" s="1"/>
  <c r="W179" i="64" s="1"/>
  <c r="R136" i="89" s="1"/>
  <c r="G8" i="70"/>
  <c r="M20" i="70"/>
  <c r="E110" i="64" s="1"/>
  <c r="K110" i="64" s="1"/>
  <c r="Q110" i="64" s="1"/>
  <c r="W110" i="64" s="1"/>
  <c r="R87" i="89" s="1"/>
  <c r="G18" i="70"/>
  <c r="M24" i="70"/>
  <c r="G24" i="70"/>
  <c r="M36" i="70"/>
  <c r="E123" i="64" s="1"/>
  <c r="K123" i="64" s="1"/>
  <c r="Q123" i="64" s="1"/>
  <c r="W123" i="64" s="1"/>
  <c r="R98" i="89" s="1"/>
  <c r="G36" i="70"/>
  <c r="M27" i="70"/>
  <c r="G27" i="70"/>
  <c r="G15" i="70"/>
  <c r="M15" i="70"/>
  <c r="E52" i="64" s="1"/>
  <c r="K52" i="64" s="1"/>
  <c r="Q52" i="64" s="1"/>
  <c r="W52" i="64" s="1"/>
  <c r="R43" i="89" s="1"/>
  <c r="G21" i="70"/>
  <c r="M32" i="70"/>
  <c r="E93" i="64" s="1"/>
  <c r="K93" i="64" s="1"/>
  <c r="Q93" i="64" s="1"/>
  <c r="W93" i="64" s="1"/>
  <c r="R71" i="89" s="1"/>
  <c r="G14" i="70"/>
  <c r="G33" i="70"/>
  <c r="B63" i="88"/>
  <c r="B51" i="88"/>
  <c r="B27" i="88"/>
  <c r="B91" i="88"/>
  <c r="B79" i="88"/>
  <c r="B103" i="88"/>
  <c r="B115" i="88"/>
  <c r="B40" i="88"/>
  <c r="J133" i="88"/>
  <c r="L133" i="88"/>
  <c r="I133" i="88"/>
  <c r="M133" i="88"/>
  <c r="K133" i="88"/>
  <c r="G133" i="88"/>
  <c r="E133" i="88"/>
  <c r="N133" i="88"/>
  <c r="D133" i="88"/>
  <c r="B49" i="88"/>
  <c r="F133" i="88"/>
  <c r="P13" i="64"/>
  <c r="V13" i="64" s="1"/>
  <c r="Q13" i="89" s="1"/>
  <c r="N31" i="70"/>
  <c r="D178" i="64" s="1"/>
  <c r="J178" i="64" s="1"/>
  <c r="P178" i="64" s="1"/>
  <c r="V178" i="64" s="1"/>
  <c r="N17" i="70"/>
  <c r="D46" i="64" s="1"/>
  <c r="J46" i="64" s="1"/>
  <c r="P46" i="64" s="1"/>
  <c r="V46" i="64" s="1"/>
  <c r="Q36" i="89" s="1"/>
  <c r="D168" i="64"/>
  <c r="J168" i="64" s="1"/>
  <c r="P168" i="64" s="1"/>
  <c r="V168" i="64" s="1"/>
  <c r="O39" i="70"/>
  <c r="N7" i="70"/>
  <c r="D183" i="64" s="1"/>
  <c r="J183" i="64" s="1"/>
  <c r="N38" i="70"/>
  <c r="D8" i="64" s="1"/>
  <c r="J8" i="64" s="1"/>
  <c r="P8" i="64" s="1"/>
  <c r="V8" i="64" s="1"/>
  <c r="Q9" i="89" s="1"/>
  <c r="E69" i="64"/>
  <c r="K69" i="64" s="1"/>
  <c r="Q69" i="64" s="1"/>
  <c r="W69" i="64" s="1"/>
  <c r="R54" i="89" s="1"/>
  <c r="N26" i="70"/>
  <c r="D149" i="64" s="1"/>
  <c r="J149" i="64" s="1"/>
  <c r="P149" i="64" s="1"/>
  <c r="V149" i="64" s="1"/>
  <c r="Q116" i="89" s="1"/>
  <c r="E183" i="64"/>
  <c r="K183" i="64" s="1"/>
  <c r="Q183" i="64" s="1"/>
  <c r="W183" i="64" s="1"/>
  <c r="R120" i="89" s="1"/>
  <c r="M16" i="70"/>
  <c r="G7" i="70"/>
  <c r="L33" i="70"/>
  <c r="F33" i="70"/>
  <c r="G6" i="70"/>
  <c r="L31" i="70"/>
  <c r="P112" i="64"/>
  <c r="V112" i="64" s="1"/>
  <c r="Q89" i="89" s="1"/>
  <c r="M11" i="70"/>
  <c r="G40" i="70"/>
  <c r="G30" i="70"/>
  <c r="F21" i="70"/>
  <c r="N21" i="70" s="1"/>
  <c r="D84" i="64" s="1"/>
  <c r="J84" i="64" s="1"/>
  <c r="M26" i="70"/>
  <c r="L24" i="70"/>
  <c r="P113" i="64"/>
  <c r="V113" i="64" s="1"/>
  <c r="Q90" i="89" s="1"/>
  <c r="M38" i="70"/>
  <c r="G26" i="70"/>
  <c r="M19" i="70"/>
  <c r="M23" i="70"/>
  <c r="M9" i="70"/>
  <c r="O25" i="70"/>
  <c r="Q25" i="70" s="1"/>
  <c r="G28" i="70"/>
  <c r="G9" i="70"/>
  <c r="E46" i="64"/>
  <c r="K46" i="64" s="1"/>
  <c r="Q46" i="64" s="1"/>
  <c r="W46" i="64" s="1"/>
  <c r="R36" i="89" s="1"/>
  <c r="M35" i="70"/>
  <c r="L17" i="70"/>
  <c r="H45" i="64"/>
  <c r="N45" i="64" s="1"/>
  <c r="T45" i="64" s="1"/>
  <c r="Z45" i="64" s="1"/>
  <c r="U139" i="89" s="1"/>
  <c r="I30" i="64"/>
  <c r="O30" i="64" s="1"/>
  <c r="U30" i="64" s="1"/>
  <c r="AA30" i="64" s="1"/>
  <c r="H97" i="64"/>
  <c r="N97" i="64" s="1"/>
  <c r="T97" i="64" s="1"/>
  <c r="Z97" i="64" s="1"/>
  <c r="U75" i="89" s="1"/>
  <c r="I117" i="64"/>
  <c r="O117" i="64" s="1"/>
  <c r="U117" i="64" s="1"/>
  <c r="AA117" i="64" s="1"/>
  <c r="V94" i="89" s="1"/>
  <c r="H69" i="64"/>
  <c r="N69" i="64" s="1"/>
  <c r="T69" i="64" s="1"/>
  <c r="Z69" i="64" s="1"/>
  <c r="U54" i="89" s="1"/>
  <c r="I107" i="64"/>
  <c r="O107" i="64" s="1"/>
  <c r="U107" i="64" s="1"/>
  <c r="AA107" i="64" s="1"/>
  <c r="I65" i="64"/>
  <c r="O65" i="64" s="1"/>
  <c r="U65" i="64" s="1"/>
  <c r="AA65" i="64" s="1"/>
  <c r="V51" i="89" s="1"/>
  <c r="I47" i="64"/>
  <c r="O47" i="64" s="1"/>
  <c r="U47" i="64" s="1"/>
  <c r="AA47" i="64" s="1"/>
  <c r="V37" i="89" s="1"/>
  <c r="I57" i="64"/>
  <c r="O57" i="64" s="1"/>
  <c r="U57" i="64" s="1"/>
  <c r="AA57" i="64" s="1"/>
  <c r="V46" i="89" s="1"/>
  <c r="I14" i="64"/>
  <c r="O14" i="64" s="1"/>
  <c r="U14" i="64" s="1"/>
  <c r="AA14" i="64" s="1"/>
  <c r="V14" i="89" s="1"/>
  <c r="H110" i="64"/>
  <c r="N110" i="64" s="1"/>
  <c r="T110" i="64" s="1"/>
  <c r="Z110" i="64" s="1"/>
  <c r="U87" i="89" s="1"/>
  <c r="H44" i="64"/>
  <c r="N44" i="64" s="1"/>
  <c r="T44" i="64" s="1"/>
  <c r="Z44" i="64" s="1"/>
  <c r="I12" i="64"/>
  <c r="O12" i="64" s="1"/>
  <c r="U12" i="64" s="1"/>
  <c r="AA12" i="64" s="1"/>
  <c r="I94" i="64"/>
  <c r="O94" i="64" s="1"/>
  <c r="U94" i="64" s="1"/>
  <c r="AA94" i="64" s="1"/>
  <c r="V72" i="89" s="1"/>
  <c r="H167" i="64"/>
  <c r="N167" i="64" s="1"/>
  <c r="T167" i="64" s="1"/>
  <c r="Z167" i="64" s="1"/>
  <c r="U127" i="89" s="1"/>
  <c r="H182" i="64"/>
  <c r="N182" i="64" s="1"/>
  <c r="T182" i="64" s="1"/>
  <c r="Z182" i="64" s="1"/>
  <c r="U141" i="89" s="1"/>
  <c r="H64" i="64"/>
  <c r="N64" i="64" s="1"/>
  <c r="T64" i="64" s="1"/>
  <c r="Z64" i="64" s="1"/>
  <c r="I19" i="64"/>
  <c r="O19" i="64" s="1"/>
  <c r="U19" i="64" s="1"/>
  <c r="AA19" i="64" s="1"/>
  <c r="I118" i="64"/>
  <c r="O118" i="64" s="1"/>
  <c r="U118" i="64" s="1"/>
  <c r="AA118" i="64" s="1"/>
  <c r="H198" i="64"/>
  <c r="N198" i="64" s="1"/>
  <c r="T198" i="64" s="1"/>
  <c r="Z198" i="64" s="1"/>
  <c r="U150" i="89" s="1"/>
  <c r="I164" i="64"/>
  <c r="O164" i="64" s="1"/>
  <c r="U164" i="64" s="1"/>
  <c r="AA164" i="64" s="1"/>
  <c r="I34" i="64"/>
  <c r="O34" i="64" s="1"/>
  <c r="U34" i="64" s="1"/>
  <c r="AA34" i="64" s="1"/>
  <c r="V29" i="89" s="1"/>
  <c r="I73" i="64"/>
  <c r="O73" i="64" s="1"/>
  <c r="U73" i="64" s="1"/>
  <c r="AA73" i="64" s="1"/>
  <c r="V56" i="89" s="1"/>
  <c r="I181" i="64"/>
  <c r="O181" i="64" s="1"/>
  <c r="U181" i="64" s="1"/>
  <c r="AA181" i="64" s="1"/>
  <c r="V138" i="89" s="1"/>
  <c r="H49" i="64"/>
  <c r="N49" i="64" s="1"/>
  <c r="T49" i="64" s="1"/>
  <c r="Z49" i="64" s="1"/>
  <c r="I194" i="64"/>
  <c r="O194" i="64" s="1"/>
  <c r="U194" i="64" s="1"/>
  <c r="AA194" i="64" s="1"/>
  <c r="V123" i="89" s="1"/>
  <c r="I197" i="64"/>
  <c r="O197" i="64" s="1"/>
  <c r="U197" i="64" s="1"/>
  <c r="AA197" i="64" s="1"/>
  <c r="V149" i="89" s="1"/>
  <c r="I188" i="64"/>
  <c r="O188" i="64" s="1"/>
  <c r="U188" i="64" s="1"/>
  <c r="AA188" i="64" s="1"/>
  <c r="H100" i="64"/>
  <c r="N100" i="64" s="1"/>
  <c r="T100" i="64" s="1"/>
  <c r="Z100" i="64" s="1"/>
  <c r="U78" i="89" s="1"/>
  <c r="I41" i="64"/>
  <c r="O41" i="64" s="1"/>
  <c r="U41" i="64" s="1"/>
  <c r="AA41" i="64" s="1"/>
  <c r="V35" i="89" s="1"/>
  <c r="I191" i="64"/>
  <c r="O191" i="64" s="1"/>
  <c r="U191" i="64" s="1"/>
  <c r="AA191" i="64" s="1"/>
  <c r="V146" i="89" s="1"/>
  <c r="H63" i="64"/>
  <c r="N63" i="64" s="1"/>
  <c r="T63" i="64" s="1"/>
  <c r="Z63" i="64" s="1"/>
  <c r="U50" i="89" s="1"/>
  <c r="I40" i="64"/>
  <c r="O40" i="64" s="1"/>
  <c r="U40" i="64" s="1"/>
  <c r="AA40" i="64" s="1"/>
  <c r="V34" i="89" s="1"/>
  <c r="H67" i="64"/>
  <c r="N67" i="64" s="1"/>
  <c r="T67" i="64" s="1"/>
  <c r="Z67" i="64" s="1"/>
  <c r="U124" i="89" s="1"/>
  <c r="H128" i="64"/>
  <c r="N128" i="64" s="1"/>
  <c r="T128" i="64" s="1"/>
  <c r="Z128" i="64" s="1"/>
  <c r="U102" i="89" s="1"/>
  <c r="I183" i="64"/>
  <c r="O183" i="64" s="1"/>
  <c r="U183" i="64" s="1"/>
  <c r="AA183" i="64" s="1"/>
  <c r="V120" i="89" s="1"/>
  <c r="I114" i="64"/>
  <c r="O114" i="64" s="1"/>
  <c r="U114" i="64" s="1"/>
  <c r="AA114" i="64" s="1"/>
  <c r="V91" i="89" s="1"/>
  <c r="I99" i="64"/>
  <c r="O99" i="64" s="1"/>
  <c r="U99" i="64" s="1"/>
  <c r="AA99" i="64" s="1"/>
  <c r="V77" i="89" s="1"/>
  <c r="H72" i="64"/>
  <c r="N72" i="64" s="1"/>
  <c r="T72" i="64" s="1"/>
  <c r="Z72" i="64" s="1"/>
  <c r="H59" i="64"/>
  <c r="N59" i="64" s="1"/>
  <c r="T59" i="64" s="1"/>
  <c r="Z59" i="64" s="1"/>
  <c r="I8" i="64"/>
  <c r="O8" i="64" s="1"/>
  <c r="U8" i="64" s="1"/>
  <c r="AA8" i="64" s="1"/>
  <c r="V9" i="89" s="1"/>
  <c r="I28" i="64"/>
  <c r="O28" i="64" s="1"/>
  <c r="U28" i="64" s="1"/>
  <c r="AA28" i="64" s="1"/>
  <c r="V25" i="89" s="1"/>
  <c r="I27" i="64"/>
  <c r="O27" i="64" s="1"/>
  <c r="U27" i="64" s="1"/>
  <c r="AA27" i="64" s="1"/>
  <c r="V22" i="89" s="1"/>
  <c r="I85" i="64"/>
  <c r="O85" i="64" s="1"/>
  <c r="U85" i="64" s="1"/>
  <c r="AA85" i="64" s="1"/>
  <c r="I71" i="64"/>
  <c r="O71" i="64" s="1"/>
  <c r="U71" i="64" s="1"/>
  <c r="AA71" i="64" s="1"/>
  <c r="I177" i="64"/>
  <c r="O177" i="64" s="1"/>
  <c r="U177" i="64" s="1"/>
  <c r="AA177" i="64" s="1"/>
  <c r="V134" i="89" s="1"/>
  <c r="I58" i="64"/>
  <c r="O58" i="64" s="1"/>
  <c r="U58" i="64" s="1"/>
  <c r="AA58" i="64" s="1"/>
  <c r="V126" i="89" s="1"/>
  <c r="H24" i="64"/>
  <c r="N24" i="64" s="1"/>
  <c r="T24" i="64" s="1"/>
  <c r="Z24" i="64" s="1"/>
  <c r="U20" i="89" s="1"/>
  <c r="I131" i="64"/>
  <c r="O131" i="64" s="1"/>
  <c r="U131" i="64" s="1"/>
  <c r="AA131" i="64" s="1"/>
  <c r="I46" i="64"/>
  <c r="O46" i="64" s="1"/>
  <c r="U46" i="64" s="1"/>
  <c r="AA46" i="64" s="1"/>
  <c r="V36" i="89" s="1"/>
  <c r="I86" i="64"/>
  <c r="O86" i="64" s="1"/>
  <c r="U86" i="64" s="1"/>
  <c r="AA86" i="64" s="1"/>
  <c r="I163" i="64"/>
  <c r="O163" i="64" s="1"/>
  <c r="U163" i="64" s="1"/>
  <c r="AA163" i="64" s="1"/>
  <c r="H95" i="64"/>
  <c r="N95" i="64" s="1"/>
  <c r="T95" i="64" s="1"/>
  <c r="Z95" i="64" s="1"/>
  <c r="U73" i="89" s="1"/>
  <c r="I155" i="64"/>
  <c r="O155" i="64" s="1"/>
  <c r="U155" i="64" s="1"/>
  <c r="AA155" i="64" s="1"/>
  <c r="V118" i="89" s="1"/>
  <c r="I149" i="64"/>
  <c r="O149" i="64" s="1"/>
  <c r="U149" i="64" s="1"/>
  <c r="AA149" i="64" s="1"/>
  <c r="V116" i="89" s="1"/>
  <c r="H125" i="64"/>
  <c r="N125" i="64" s="1"/>
  <c r="T125" i="64" s="1"/>
  <c r="Z125" i="64" s="1"/>
  <c r="U24" i="89" s="1"/>
  <c r="H101" i="64"/>
  <c r="N101" i="64" s="1"/>
  <c r="T101" i="64" s="1"/>
  <c r="Z101" i="64" s="1"/>
  <c r="U79" i="89" s="1"/>
  <c r="I51" i="64"/>
  <c r="O51" i="64" s="1"/>
  <c r="U51" i="64" s="1"/>
  <c r="AA51" i="64" s="1"/>
  <c r="V42" i="89" s="1"/>
  <c r="I154" i="64"/>
  <c r="O154" i="64" s="1"/>
  <c r="U154" i="64" s="1"/>
  <c r="AA154" i="64" s="1"/>
  <c r="V96" i="89" s="1"/>
  <c r="I124" i="64"/>
  <c r="O124" i="64" s="1"/>
  <c r="U124" i="64" s="1"/>
  <c r="AA124" i="64" s="1"/>
  <c r="V99" i="89" s="1"/>
  <c r="H148" i="64"/>
  <c r="N148" i="64" s="1"/>
  <c r="T148" i="64" s="1"/>
  <c r="Z148" i="64" s="1"/>
  <c r="I56" i="64"/>
  <c r="O56" i="64" s="1"/>
  <c r="U56" i="64" s="1"/>
  <c r="AA56" i="64" s="1"/>
  <c r="I160" i="64"/>
  <c r="O160" i="64" s="1"/>
  <c r="U160" i="64" s="1"/>
  <c r="AA160" i="64" s="1"/>
  <c r="V121" i="89" s="1"/>
  <c r="I141" i="64"/>
  <c r="O141" i="64" s="1"/>
  <c r="U141" i="64" s="1"/>
  <c r="AA141" i="64" s="1"/>
  <c r="I35" i="64"/>
  <c r="O35" i="64" s="1"/>
  <c r="U35" i="64" s="1"/>
  <c r="AA35" i="64" s="1"/>
  <c r="V30" i="89" s="1"/>
  <c r="H201" i="64"/>
  <c r="N201" i="64" s="1"/>
  <c r="T201" i="64" s="1"/>
  <c r="Z201" i="64" s="1"/>
  <c r="U154" i="89" s="1"/>
  <c r="I90" i="64"/>
  <c r="O90" i="64" s="1"/>
  <c r="U90" i="64" s="1"/>
  <c r="AA90" i="64" s="1"/>
  <c r="V68" i="89" s="1"/>
  <c r="I77" i="64"/>
  <c r="O77" i="64" s="1"/>
  <c r="U77" i="64" s="1"/>
  <c r="AA77" i="64" s="1"/>
  <c r="V59" i="89" s="1"/>
  <c r="I166" i="64"/>
  <c r="O166" i="64" s="1"/>
  <c r="U166" i="64" s="1"/>
  <c r="AA166" i="64" s="1"/>
  <c r="I153" i="64"/>
  <c r="O153" i="64" s="1"/>
  <c r="U153" i="64" s="1"/>
  <c r="AA153" i="64" s="1"/>
  <c r="V40" i="89" s="1"/>
  <c r="I106" i="64"/>
  <c r="O106" i="64" s="1"/>
  <c r="U106" i="64" s="1"/>
  <c r="AA106" i="64" s="1"/>
  <c r="V84" i="89" s="1"/>
  <c r="I165" i="64"/>
  <c r="O165" i="64" s="1"/>
  <c r="U165" i="64" s="1"/>
  <c r="AA165" i="64" s="1"/>
  <c r="I200" i="64"/>
  <c r="O200" i="64" s="1"/>
  <c r="U200" i="64" s="1"/>
  <c r="AA200" i="64" s="1"/>
  <c r="V153" i="89" s="1"/>
  <c r="I112" i="64"/>
  <c r="O112" i="64" s="1"/>
  <c r="U112" i="64" s="1"/>
  <c r="AA112" i="64" s="1"/>
  <c r="V89" i="89" s="1"/>
  <c r="I82" i="64"/>
  <c r="O82" i="64" s="1"/>
  <c r="U82" i="64" s="1"/>
  <c r="AA82" i="64" s="1"/>
  <c r="V62" i="89" s="1"/>
  <c r="H60" i="64"/>
  <c r="N60" i="64" s="1"/>
  <c r="T60" i="64" s="1"/>
  <c r="Z60" i="64" s="1"/>
  <c r="U47" i="89" s="1"/>
  <c r="I21" i="64"/>
  <c r="O21" i="64" s="1"/>
  <c r="U21" i="64" s="1"/>
  <c r="AA21" i="64" s="1"/>
  <c r="V19" i="89" s="1"/>
  <c r="G174" i="64"/>
  <c r="M174" i="64" s="1"/>
  <c r="S174" i="64" s="1"/>
  <c r="Y174" i="64" s="1"/>
  <c r="G195" i="64"/>
  <c r="M195" i="64" s="1"/>
  <c r="S195" i="64" s="1"/>
  <c r="Y195" i="64" s="1"/>
  <c r="T148" i="89" s="1"/>
  <c r="G166" i="64"/>
  <c r="M166" i="64" s="1"/>
  <c r="S166" i="64" s="1"/>
  <c r="Y166" i="64" s="1"/>
  <c r="G193" i="64"/>
  <c r="M193" i="64" s="1"/>
  <c r="S193" i="64" s="1"/>
  <c r="Y193" i="64" s="1"/>
  <c r="T147" i="89" s="1"/>
  <c r="F189" i="64"/>
  <c r="L189" i="64" s="1"/>
  <c r="R189" i="64" s="1"/>
  <c r="X189" i="64" s="1"/>
  <c r="S144" i="89" s="1"/>
  <c r="F121" i="64"/>
  <c r="L121" i="64" s="1"/>
  <c r="R121" i="64" s="1"/>
  <c r="X121" i="64" s="1"/>
  <c r="G106" i="64"/>
  <c r="M106" i="64" s="1"/>
  <c r="S106" i="64" s="1"/>
  <c r="Y106" i="64" s="1"/>
  <c r="T84" i="89" s="1"/>
  <c r="F53" i="64"/>
  <c r="L53" i="64" s="1"/>
  <c r="R53" i="64" s="1"/>
  <c r="X53" i="64" s="1"/>
  <c r="S44" i="89" s="1"/>
  <c r="G138" i="64"/>
  <c r="M138" i="64" s="1"/>
  <c r="S138" i="64" s="1"/>
  <c r="Y138" i="64" s="1"/>
  <c r="T110" i="89" s="1"/>
  <c r="G92" i="64"/>
  <c r="M92" i="64" s="1"/>
  <c r="S92" i="64" s="1"/>
  <c r="Y92" i="64" s="1"/>
  <c r="G86" i="64"/>
  <c r="M86" i="64" s="1"/>
  <c r="S86" i="64" s="1"/>
  <c r="Y86" i="64" s="1"/>
  <c r="G141" i="64"/>
  <c r="M141" i="64" s="1"/>
  <c r="S141" i="64" s="1"/>
  <c r="Y141" i="64" s="1"/>
  <c r="F192" i="64"/>
  <c r="L192" i="64" s="1"/>
  <c r="R192" i="64" s="1"/>
  <c r="X192" i="64" s="1"/>
  <c r="F144" i="64"/>
  <c r="L144" i="64" s="1"/>
  <c r="R144" i="64" s="1"/>
  <c r="X144" i="64" s="1"/>
  <c r="S113" i="89" s="1"/>
  <c r="G186" i="64"/>
  <c r="M186" i="64" s="1"/>
  <c r="S186" i="64" s="1"/>
  <c r="Y186" i="64" s="1"/>
  <c r="T143" i="89" s="1"/>
  <c r="G125" i="64"/>
  <c r="M125" i="64" s="1"/>
  <c r="S125" i="64" s="1"/>
  <c r="Y125" i="64" s="1"/>
  <c r="T24" i="89" s="1"/>
  <c r="G152" i="64"/>
  <c r="M152" i="64" s="1"/>
  <c r="S152" i="64" s="1"/>
  <c r="Y152" i="64" s="1"/>
  <c r="T117" i="89" s="1"/>
  <c r="F109" i="64"/>
  <c r="L109" i="64" s="1"/>
  <c r="R109" i="64" s="1"/>
  <c r="X109" i="64" s="1"/>
  <c r="S86" i="89" s="1"/>
  <c r="F46" i="64"/>
  <c r="L46" i="64" s="1"/>
  <c r="R46" i="64" s="1"/>
  <c r="X46" i="64" s="1"/>
  <c r="S36" i="89" s="1"/>
  <c r="G183" i="64"/>
  <c r="M183" i="64" s="1"/>
  <c r="S183" i="64" s="1"/>
  <c r="Y183" i="64" s="1"/>
  <c r="T120" i="89" s="1"/>
  <c r="F42" i="64"/>
  <c r="L42" i="64" s="1"/>
  <c r="R42" i="64" s="1"/>
  <c r="X42" i="64" s="1"/>
  <c r="G201" i="64"/>
  <c r="M201" i="64" s="1"/>
  <c r="S201" i="64" s="1"/>
  <c r="Y201" i="64" s="1"/>
  <c r="T154" i="89" s="1"/>
  <c r="G130" i="64"/>
  <c r="M130" i="64" s="1"/>
  <c r="S130" i="64" s="1"/>
  <c r="Y130" i="64" s="1"/>
  <c r="T104" i="89" s="1"/>
  <c r="G199" i="64"/>
  <c r="M199" i="64" s="1"/>
  <c r="S199" i="64" s="1"/>
  <c r="Y199" i="64" s="1"/>
  <c r="T151" i="89" s="1"/>
  <c r="F191" i="64"/>
  <c r="L191" i="64" s="1"/>
  <c r="R191" i="64" s="1"/>
  <c r="X191" i="64" s="1"/>
  <c r="S146" i="89" s="1"/>
  <c r="F25" i="64"/>
  <c r="L25" i="64" s="1"/>
  <c r="R25" i="64" s="1"/>
  <c r="X25" i="64" s="1"/>
  <c r="G173" i="64"/>
  <c r="M173" i="64" s="1"/>
  <c r="S173" i="64" s="1"/>
  <c r="Y173" i="64" s="1"/>
  <c r="T131" i="89" s="1"/>
  <c r="G113" i="64"/>
  <c r="M113" i="64" s="1"/>
  <c r="S113" i="64" s="1"/>
  <c r="Y113" i="64" s="1"/>
  <c r="T90" i="89" s="1"/>
  <c r="F71" i="64"/>
  <c r="L71" i="64" s="1"/>
  <c r="R71" i="64" s="1"/>
  <c r="X71" i="64" s="1"/>
  <c r="F187" i="64"/>
  <c r="L187" i="64" s="1"/>
  <c r="R187" i="64" s="1"/>
  <c r="X187" i="64" s="1"/>
  <c r="G66" i="64"/>
  <c r="M66" i="64" s="1"/>
  <c r="S66" i="64" s="1"/>
  <c r="Y66" i="64" s="1"/>
  <c r="T52" i="89" s="1"/>
  <c r="F58" i="64"/>
  <c r="L58" i="64" s="1"/>
  <c r="R58" i="64" s="1"/>
  <c r="X58" i="64" s="1"/>
  <c r="S126" i="89" s="1"/>
  <c r="G32" i="64"/>
  <c r="M32" i="64" s="1"/>
  <c r="S32" i="64" s="1"/>
  <c r="Y32" i="64" s="1"/>
  <c r="G24" i="64"/>
  <c r="M24" i="64" s="1"/>
  <c r="S24" i="64" s="1"/>
  <c r="Y24" i="64" s="1"/>
  <c r="T20" i="89" s="1"/>
  <c r="F108" i="64"/>
  <c r="L108" i="64" s="1"/>
  <c r="R108" i="64" s="1"/>
  <c r="X108" i="64" s="1"/>
  <c r="S85" i="89" s="1"/>
  <c r="G190" i="64"/>
  <c r="M190" i="64" s="1"/>
  <c r="S190" i="64" s="1"/>
  <c r="Y190" i="64" s="1"/>
  <c r="T145" i="89" s="1"/>
  <c r="G177" i="64"/>
  <c r="M177" i="64" s="1"/>
  <c r="S177" i="64" s="1"/>
  <c r="Y177" i="64" s="1"/>
  <c r="T134" i="89" s="1"/>
  <c r="G120" i="64"/>
  <c r="M120" i="64" s="1"/>
  <c r="S120" i="64" s="1"/>
  <c r="Y120" i="64" s="1"/>
  <c r="T95" i="89" s="1"/>
  <c r="G137" i="64"/>
  <c r="M137" i="64" s="1"/>
  <c r="S137" i="64" s="1"/>
  <c r="Y137" i="64" s="1"/>
  <c r="T109" i="89" s="1"/>
  <c r="G103" i="64"/>
  <c r="M103" i="64" s="1"/>
  <c r="S103" i="64" s="1"/>
  <c r="Y103" i="64" s="1"/>
  <c r="T80" i="89" s="1"/>
  <c r="G98" i="64"/>
  <c r="M98" i="64" s="1"/>
  <c r="S98" i="64" s="1"/>
  <c r="Y98" i="64" s="1"/>
  <c r="T76" i="89" s="1"/>
  <c r="G49" i="64"/>
  <c r="M49" i="64" s="1"/>
  <c r="S49" i="64" s="1"/>
  <c r="Y49" i="64" s="1"/>
  <c r="G180" i="64"/>
  <c r="M180" i="64" s="1"/>
  <c r="S180" i="64" s="1"/>
  <c r="Y180" i="64" s="1"/>
  <c r="G164" i="64"/>
  <c r="M164" i="64" s="1"/>
  <c r="S164" i="64" s="1"/>
  <c r="Y164" i="64" s="1"/>
  <c r="G27" i="64"/>
  <c r="M27" i="64" s="1"/>
  <c r="S27" i="64" s="1"/>
  <c r="Y27" i="64" s="1"/>
  <c r="T22" i="89" s="1"/>
  <c r="F37" i="64"/>
  <c r="L37" i="64" s="1"/>
  <c r="R37" i="64" s="1"/>
  <c r="X37" i="64" s="1"/>
  <c r="S31" i="89" s="1"/>
  <c r="G170" i="64"/>
  <c r="M170" i="64" s="1"/>
  <c r="S170" i="64" s="1"/>
  <c r="Y170" i="64" s="1"/>
  <c r="D32" i="64"/>
  <c r="J32" i="64" s="1"/>
  <c r="P100" i="64"/>
  <c r="V100" i="64" s="1"/>
  <c r="Q78" i="89" s="1"/>
  <c r="P66" i="64"/>
  <c r="V66" i="64" s="1"/>
  <c r="Q52" i="89" s="1"/>
  <c r="E48" i="64"/>
  <c r="K48" i="64" s="1"/>
  <c r="Q48" i="64" s="1"/>
  <c r="W48" i="64" s="1"/>
  <c r="R38" i="89" s="1"/>
  <c r="E108" i="64"/>
  <c r="K108" i="64" s="1"/>
  <c r="Q108" i="64" s="1"/>
  <c r="W108" i="64" s="1"/>
  <c r="R85" i="89" s="1"/>
  <c r="D16" i="64"/>
  <c r="J16" i="64" s="1"/>
  <c r="P16" i="64" s="1"/>
  <c r="V16" i="64" s="1"/>
  <c r="Q16" i="89" s="1"/>
  <c r="P115" i="64"/>
  <c r="V115" i="64" s="1"/>
  <c r="Q92" i="89" s="1"/>
  <c r="P159" i="64"/>
  <c r="V159" i="64" s="1"/>
  <c r="E119" i="64"/>
  <c r="K119" i="64" s="1"/>
  <c r="Q119" i="64" s="1"/>
  <c r="W119" i="64" s="1"/>
  <c r="D148" i="64"/>
  <c r="J148" i="64" s="1"/>
  <c r="E66" i="64"/>
  <c r="K66" i="64" s="1"/>
  <c r="Q66" i="64" s="1"/>
  <c r="W66" i="64" s="1"/>
  <c r="R52" i="89" s="1"/>
  <c r="P169" i="64"/>
  <c r="V169" i="64" s="1"/>
  <c r="P140" i="64"/>
  <c r="V140" i="64" s="1"/>
  <c r="P68" i="64"/>
  <c r="V68" i="64" s="1"/>
  <c r="P156" i="64"/>
  <c r="V156" i="64" s="1"/>
  <c r="Q81" i="89" s="1"/>
  <c r="P57" i="64"/>
  <c r="V57" i="64" s="1"/>
  <c r="Q46" i="89" s="1"/>
  <c r="D71" i="64"/>
  <c r="J71" i="64" s="1"/>
  <c r="P71" i="64" s="1"/>
  <c r="V71" i="64" s="1"/>
  <c r="P94" i="64"/>
  <c r="V94" i="64" s="1"/>
  <c r="Q72" i="89" s="1"/>
  <c r="P144" i="64"/>
  <c r="V144" i="64" s="1"/>
  <c r="Q113" i="89" s="1"/>
  <c r="P85" i="64"/>
  <c r="V85" i="64" s="1"/>
  <c r="E151" i="64"/>
  <c r="K151" i="64" s="1"/>
  <c r="Q151" i="64" s="1"/>
  <c r="W151" i="64" s="1"/>
  <c r="R137" i="89" s="1"/>
  <c r="P150" i="64"/>
  <c r="V150" i="64" s="1"/>
  <c r="P60" i="64"/>
  <c r="V60" i="64" s="1"/>
  <c r="Q47" i="89" s="1"/>
  <c r="E186" i="64"/>
  <c r="K186" i="64" s="1"/>
  <c r="Q186" i="64" s="1"/>
  <c r="W186" i="64" s="1"/>
  <c r="R143" i="89" s="1"/>
  <c r="P161" i="64"/>
  <c r="V161" i="64" s="1"/>
  <c r="P133" i="64"/>
  <c r="V133" i="64" s="1"/>
  <c r="P119" i="64"/>
  <c r="V119" i="64" s="1"/>
  <c r="D130" i="64"/>
  <c r="J130" i="64" s="1"/>
  <c r="P130" i="64" s="1"/>
  <c r="V130" i="64" s="1"/>
  <c r="Q104" i="89" s="1"/>
  <c r="P104" i="64"/>
  <c r="V104" i="64" s="1"/>
  <c r="Q82" i="89" s="1"/>
  <c r="P151" i="64"/>
  <c r="V151" i="64" s="1"/>
  <c r="P99" i="64"/>
  <c r="V99" i="64" s="1"/>
  <c r="Q77" i="89" s="1"/>
  <c r="P79" i="64"/>
  <c r="V79" i="64" s="1"/>
  <c r="Q61" i="89" s="1"/>
  <c r="E121" i="64"/>
  <c r="K121" i="64" s="1"/>
  <c r="Q121" i="64" s="1"/>
  <c r="W121" i="64" s="1"/>
  <c r="D121" i="64"/>
  <c r="J121" i="64" s="1"/>
  <c r="E136" i="64"/>
  <c r="K136" i="64" s="1"/>
  <c r="Q136" i="64" s="1"/>
  <c r="W136" i="64" s="1"/>
  <c r="R108" i="89" s="1"/>
  <c r="D192" i="64"/>
  <c r="J192" i="64" s="1"/>
  <c r="P186" i="64"/>
  <c r="V186" i="64" s="1"/>
  <c r="E153" i="64"/>
  <c r="K153" i="64" s="1"/>
  <c r="Q153" i="64" s="1"/>
  <c r="W153" i="64" s="1"/>
  <c r="R40" i="89" s="1"/>
  <c r="D88" i="64"/>
  <c r="J88" i="64" s="1"/>
  <c r="E180" i="64"/>
  <c r="K180" i="64" s="1"/>
  <c r="Q180" i="64" s="1"/>
  <c r="W180" i="64" s="1"/>
  <c r="E171" i="64"/>
  <c r="K171" i="64" s="1"/>
  <c r="Q171" i="64" s="1"/>
  <c r="W171" i="64" s="1"/>
  <c r="R129" i="89" s="1"/>
  <c r="E104" i="64"/>
  <c r="K104" i="64" s="1"/>
  <c r="Q104" i="64" s="1"/>
  <c r="W104" i="64" s="1"/>
  <c r="R82" i="89" s="1"/>
  <c r="E187" i="64"/>
  <c r="K187" i="64" s="1"/>
  <c r="Q187" i="64" s="1"/>
  <c r="W187" i="64" s="1"/>
  <c r="E9" i="64"/>
  <c r="K9" i="64" s="1"/>
  <c r="Q9" i="64" s="1"/>
  <c r="W9" i="64" s="1"/>
  <c r="R10" i="89" s="1"/>
  <c r="P45" i="64"/>
  <c r="V45" i="64" s="1"/>
  <c r="P86" i="64"/>
  <c r="V86" i="64" s="1"/>
  <c r="P118" i="64"/>
  <c r="V118" i="64" s="1"/>
  <c r="D38" i="64"/>
  <c r="J38" i="64" s="1"/>
  <c r="P82" i="64"/>
  <c r="V82" i="64" s="1"/>
  <c r="Q62" i="89" s="1"/>
  <c r="P106" i="64"/>
  <c r="V106" i="64" s="1"/>
  <c r="Q84" i="89" s="1"/>
  <c r="E125" i="64"/>
  <c r="K125" i="64" s="1"/>
  <c r="Q125" i="64" s="1"/>
  <c r="W125" i="64" s="1"/>
  <c r="R24" i="89" s="1"/>
  <c r="E152" i="64"/>
  <c r="K152" i="64" s="1"/>
  <c r="Q152" i="64" s="1"/>
  <c r="W152" i="64" s="1"/>
  <c r="R117" i="89" s="1"/>
  <c r="D138" i="64"/>
  <c r="J138" i="64" s="1"/>
  <c r="D114" i="64"/>
  <c r="J114" i="64" s="1"/>
  <c r="E79" i="64"/>
  <c r="K79" i="64" s="1"/>
  <c r="Q79" i="64" s="1"/>
  <c r="W79" i="64" s="1"/>
  <c r="R61" i="89" s="1"/>
  <c r="P175" i="64"/>
  <c r="V175" i="64" s="1"/>
  <c r="E99" i="64"/>
  <c r="K99" i="64" s="1"/>
  <c r="Q99" i="64" s="1"/>
  <c r="W99" i="64" s="1"/>
  <c r="R77" i="89" s="1"/>
  <c r="E200" i="64"/>
  <c r="K200" i="64" s="1"/>
  <c r="Q200" i="64" s="1"/>
  <c r="W200" i="64" s="1"/>
  <c r="R153" i="89" s="1"/>
  <c r="P190" i="64"/>
  <c r="V190" i="64" s="1"/>
  <c r="P89" i="64"/>
  <c r="V89" i="64" s="1"/>
  <c r="Q67" i="89" s="1"/>
  <c r="P200" i="64"/>
  <c r="V200" i="64" s="1"/>
  <c r="P49" i="64"/>
  <c r="V49" i="64" s="1"/>
  <c r="P193" i="64"/>
  <c r="V193" i="64" s="1"/>
  <c r="P195" i="64"/>
  <c r="V195" i="64" s="1"/>
  <c r="P129" i="64"/>
  <c r="V129" i="64" s="1"/>
  <c r="Q103" i="89" s="1"/>
  <c r="P199" i="64"/>
  <c r="V199" i="64" s="1"/>
  <c r="P171" i="64"/>
  <c r="V171" i="64" s="1"/>
  <c r="P9" i="64"/>
  <c r="V9" i="64" s="1"/>
  <c r="Q10" i="89" s="1"/>
  <c r="P137" i="64"/>
  <c r="V137" i="64" s="1"/>
  <c r="Q109" i="89" s="1"/>
  <c r="P177" i="64"/>
  <c r="V177" i="64" s="1"/>
  <c r="P170" i="64"/>
  <c r="V170" i="64" s="1"/>
  <c r="P125" i="64"/>
  <c r="V125" i="64" s="1"/>
  <c r="Q24" i="89" s="1"/>
  <c r="P108" i="64"/>
  <c r="V108" i="64" s="1"/>
  <c r="Q85" i="89" s="1"/>
  <c r="P77" i="64"/>
  <c r="V77" i="64" s="1"/>
  <c r="Q59" i="89" s="1"/>
  <c r="P20" i="64"/>
  <c r="V20" i="64" s="1"/>
  <c r="P184" i="64"/>
  <c r="V184" i="64" s="1"/>
  <c r="P117" i="64"/>
  <c r="V117" i="64" s="1"/>
  <c r="Q94" i="89" s="1"/>
  <c r="D80" i="64"/>
  <c r="J80" i="64" s="1"/>
  <c r="D181" i="64"/>
  <c r="J181" i="64" s="1"/>
  <c r="P43" i="64"/>
  <c r="V43" i="64" s="1"/>
  <c r="D196" i="64"/>
  <c r="J196" i="64" s="1"/>
  <c r="E199" i="64"/>
  <c r="K199" i="64" s="1"/>
  <c r="Q199" i="64" s="1"/>
  <c r="W199" i="64" s="1"/>
  <c r="R151" i="89" s="1"/>
  <c r="P58" i="64"/>
  <c r="V58" i="64" s="1"/>
  <c r="D53" i="64"/>
  <c r="J53" i="64" s="1"/>
  <c r="D18" i="64"/>
  <c r="J18" i="64" s="1"/>
  <c r="P197" i="64"/>
  <c r="V197" i="64" s="1"/>
  <c r="E89" i="64"/>
  <c r="K89" i="64" s="1"/>
  <c r="Q89" i="64" s="1"/>
  <c r="W89" i="64" s="1"/>
  <c r="R67" i="89" s="1"/>
  <c r="D76" i="64"/>
  <c r="J76" i="64" s="1"/>
  <c r="D40" i="64"/>
  <c r="J40" i="64" s="1"/>
  <c r="E193" i="64"/>
  <c r="K193" i="64" s="1"/>
  <c r="Q193" i="64" s="1"/>
  <c r="W193" i="64" s="1"/>
  <c r="R147" i="89" s="1"/>
  <c r="E190" i="64"/>
  <c r="K190" i="64" s="1"/>
  <c r="Q190" i="64" s="1"/>
  <c r="W190" i="64" s="1"/>
  <c r="R145" i="89" s="1"/>
  <c r="E137" i="64"/>
  <c r="K137" i="64" s="1"/>
  <c r="Q137" i="64" s="1"/>
  <c r="W137" i="64" s="1"/>
  <c r="R109" i="89" s="1"/>
  <c r="P142" i="64"/>
  <c r="V142" i="64" s="1"/>
  <c r="Q111" i="89" s="1"/>
  <c r="P91" i="64"/>
  <c r="V91" i="64" s="1"/>
  <c r="Q69" i="89" s="1"/>
  <c r="P48" i="64"/>
  <c r="V48" i="64" s="1"/>
  <c r="Q38" i="89" s="1"/>
  <c r="P167" i="64"/>
  <c r="V167" i="64" s="1"/>
  <c r="D39" i="64"/>
  <c r="J39" i="64" s="1"/>
  <c r="E170" i="64"/>
  <c r="K170" i="64" s="1"/>
  <c r="Q170" i="64" s="1"/>
  <c r="W170" i="64" s="1"/>
  <c r="E158" i="64"/>
  <c r="K158" i="64" s="1"/>
  <c r="Q158" i="64" s="1"/>
  <c r="W158" i="64" s="1"/>
  <c r="R39" i="89" s="1"/>
  <c r="P180" i="64"/>
  <c r="V180" i="64" s="1"/>
  <c r="E49" i="64"/>
  <c r="K49" i="64" s="1"/>
  <c r="Q49" i="64" s="1"/>
  <c r="W49" i="64" s="1"/>
  <c r="E39" i="64"/>
  <c r="K39" i="64" s="1"/>
  <c r="Q39" i="64" s="1"/>
  <c r="W39" i="64" s="1"/>
  <c r="R33" i="89" s="1"/>
  <c r="E177" i="64"/>
  <c r="K177" i="64" s="1"/>
  <c r="Q177" i="64" s="1"/>
  <c r="W177" i="64" s="1"/>
  <c r="R134" i="89" s="1"/>
  <c r="P152" i="64"/>
  <c r="V152" i="64" s="1"/>
  <c r="Q117" i="89" s="1"/>
  <c r="E58" i="64"/>
  <c r="K58" i="64" s="1"/>
  <c r="Q58" i="64" s="1"/>
  <c r="W58" i="64" s="1"/>
  <c r="R126" i="89" s="1"/>
  <c r="I179" i="64"/>
  <c r="O179" i="64" s="1"/>
  <c r="U179" i="64" s="1"/>
  <c r="AA179" i="64" s="1"/>
  <c r="V136" i="89" s="1"/>
  <c r="I89" i="64"/>
  <c r="O89" i="64" s="1"/>
  <c r="U89" i="64" s="1"/>
  <c r="AA89" i="64" s="1"/>
  <c r="V67" i="89" s="1"/>
  <c r="I178" i="64"/>
  <c r="O178" i="64" s="1"/>
  <c r="U178" i="64" s="1"/>
  <c r="AA178" i="64" s="1"/>
  <c r="V135" i="89" s="1"/>
  <c r="I136" i="64"/>
  <c r="O136" i="64" s="1"/>
  <c r="U136" i="64" s="1"/>
  <c r="AA136" i="64" s="1"/>
  <c r="V108" i="89" s="1"/>
  <c r="I171" i="64"/>
  <c r="O171" i="64" s="1"/>
  <c r="U171" i="64" s="1"/>
  <c r="AA171" i="64" s="1"/>
  <c r="V129" i="89" s="1"/>
  <c r="I192" i="64"/>
  <c r="O192" i="64" s="1"/>
  <c r="U192" i="64" s="1"/>
  <c r="AA192" i="64" s="1"/>
  <c r="I162" i="64"/>
  <c r="O162" i="64" s="1"/>
  <c r="U162" i="64" s="1"/>
  <c r="AA162" i="64" s="1"/>
  <c r="I157" i="64"/>
  <c r="O157" i="64" s="1"/>
  <c r="U157" i="64" s="1"/>
  <c r="AA157" i="64" s="1"/>
  <c r="V119" i="89" s="1"/>
  <c r="G83" i="64"/>
  <c r="M83" i="64" s="1"/>
  <c r="S83" i="64" s="1"/>
  <c r="Y83" i="64" s="1"/>
  <c r="T63" i="89" s="1"/>
  <c r="G18" i="64"/>
  <c r="M18" i="64" s="1"/>
  <c r="S18" i="64" s="1"/>
  <c r="Y18" i="64" s="1"/>
  <c r="T18" i="89" s="1"/>
  <c r="F175" i="64"/>
  <c r="L175" i="64" s="1"/>
  <c r="R175" i="64" s="1"/>
  <c r="X175" i="64" s="1"/>
  <c r="S132" i="89" s="1"/>
  <c r="F139" i="64"/>
  <c r="L139" i="64" s="1"/>
  <c r="R139" i="64" s="1"/>
  <c r="X139" i="64" s="1"/>
  <c r="G41" i="64"/>
  <c r="M41" i="64" s="1"/>
  <c r="S41" i="64" s="1"/>
  <c r="Y41" i="64" s="1"/>
  <c r="T35" i="89" s="1"/>
  <c r="F38" i="64"/>
  <c r="L38" i="64" s="1"/>
  <c r="R38" i="64" s="1"/>
  <c r="X38" i="64" s="1"/>
  <c r="S32" i="89" s="1"/>
  <c r="G10" i="64"/>
  <c r="M10" i="64" s="1"/>
  <c r="S10" i="64" s="1"/>
  <c r="Y10" i="64" s="1"/>
  <c r="T11" i="89" s="1"/>
  <c r="G61" i="64"/>
  <c r="M61" i="64" s="1"/>
  <c r="S61" i="64" s="1"/>
  <c r="Y61" i="64" s="1"/>
  <c r="T48" i="89" s="1"/>
  <c r="F124" i="64"/>
  <c r="L124" i="64" s="1"/>
  <c r="R124" i="64" s="1"/>
  <c r="X124" i="64" s="1"/>
  <c r="S99" i="89" s="1"/>
  <c r="G131" i="64"/>
  <c r="M131" i="64" s="1"/>
  <c r="S131" i="64" s="1"/>
  <c r="Y131" i="64" s="1"/>
  <c r="G182" i="64"/>
  <c r="M182" i="64" s="1"/>
  <c r="S182" i="64" s="1"/>
  <c r="Y182" i="64" s="1"/>
  <c r="T141" i="89" s="1"/>
  <c r="G91" i="64"/>
  <c r="M91" i="64" s="1"/>
  <c r="S91" i="64" s="1"/>
  <c r="Y91" i="64" s="1"/>
  <c r="T69" i="89" s="1"/>
  <c r="G88" i="64"/>
  <c r="M88" i="64" s="1"/>
  <c r="S88" i="64" s="1"/>
  <c r="Y88" i="64" s="1"/>
  <c r="T66" i="89" s="1"/>
  <c r="G79" i="64"/>
  <c r="M79" i="64" s="1"/>
  <c r="S79" i="64" s="1"/>
  <c r="Y79" i="64" s="1"/>
  <c r="T61" i="89" s="1"/>
  <c r="F40" i="64"/>
  <c r="L40" i="64" s="1"/>
  <c r="R40" i="64" s="1"/>
  <c r="X40" i="64" s="1"/>
  <c r="S34" i="89" s="1"/>
  <c r="G197" i="64"/>
  <c r="M197" i="64" s="1"/>
  <c r="S197" i="64" s="1"/>
  <c r="Y197" i="64" s="1"/>
  <c r="T149" i="89" s="1"/>
  <c r="G39" i="64"/>
  <c r="M39" i="64" s="1"/>
  <c r="S39" i="64" s="1"/>
  <c r="Y39" i="64" s="1"/>
  <c r="T33" i="89" s="1"/>
  <c r="G7" i="64"/>
  <c r="M7" i="64" s="1"/>
  <c r="S7" i="64" s="1"/>
  <c r="Y7" i="64" s="1"/>
  <c r="T8" i="89" s="1"/>
  <c r="P26" i="64"/>
  <c r="V26" i="64" s="1"/>
  <c r="Q21" i="89" s="1"/>
  <c r="P187" i="64"/>
  <c r="V187" i="64" s="1"/>
  <c r="D6" i="64"/>
  <c r="J6" i="64" s="1"/>
  <c r="E6" i="64"/>
  <c r="K6" i="64" s="1"/>
  <c r="Q6" i="64" s="1"/>
  <c r="W6" i="64" s="1"/>
  <c r="P136" i="64"/>
  <c r="V136" i="64" s="1"/>
  <c r="Q108" i="89" s="1"/>
  <c r="D134" i="64"/>
  <c r="J134" i="64" s="1"/>
  <c r="E134" i="64"/>
  <c r="K134" i="64" s="1"/>
  <c r="Q134" i="64" s="1"/>
  <c r="W134" i="64" s="1"/>
  <c r="R107" i="89" s="1"/>
  <c r="E122" i="64"/>
  <c r="K122" i="64" s="1"/>
  <c r="Q122" i="64" s="1"/>
  <c r="W122" i="64" s="1"/>
  <c r="R97" i="89" s="1"/>
  <c r="D122" i="64"/>
  <c r="J122" i="64" s="1"/>
  <c r="E163" i="64"/>
  <c r="K163" i="64" s="1"/>
  <c r="Q163" i="64" s="1"/>
  <c r="W163" i="64" s="1"/>
  <c r="D163" i="64"/>
  <c r="J163" i="64" s="1"/>
  <c r="P163" i="64" s="1"/>
  <c r="V163" i="64" s="1"/>
  <c r="P162" i="64"/>
  <c r="V162" i="64" s="1"/>
  <c r="P157" i="64"/>
  <c r="V157" i="64" s="1"/>
  <c r="V166" i="64"/>
  <c r="D90" i="64"/>
  <c r="J90" i="64" s="1"/>
  <c r="D201" i="64"/>
  <c r="J201" i="64" s="1"/>
  <c r="E201" i="64"/>
  <c r="K201" i="64" s="1"/>
  <c r="Q201" i="64" s="1"/>
  <c r="W201" i="64" s="1"/>
  <c r="R154" i="89" s="1"/>
  <c r="P27" i="64"/>
  <c r="V27" i="64" s="1"/>
  <c r="Q22" i="89" s="1"/>
  <c r="P153" i="64"/>
  <c r="V153" i="64" s="1"/>
  <c r="Q40" i="89" s="1"/>
  <c r="E159" i="64"/>
  <c r="K159" i="64" s="1"/>
  <c r="Q159" i="64" s="1"/>
  <c r="W159" i="64" s="1"/>
  <c r="R140" i="89" s="1"/>
  <c r="E23" i="31"/>
  <c r="E17" i="31"/>
  <c r="E24" i="31"/>
  <c r="E12" i="31"/>
  <c r="E22" i="31"/>
  <c r="E10" i="31"/>
  <c r="E21" i="31"/>
  <c r="E9" i="31"/>
  <c r="E20" i="31"/>
  <c r="E8" i="31"/>
  <c r="E19" i="31"/>
  <c r="E7" i="31"/>
  <c r="E18" i="31"/>
  <c r="E6" i="31"/>
  <c r="E16" i="31"/>
  <c r="B125" i="88"/>
  <c r="B113" i="88"/>
  <c r="B101" i="88"/>
  <c r="B89" i="88"/>
  <c r="B77" i="88"/>
  <c r="B65" i="88"/>
  <c r="B53" i="88"/>
  <c r="B106" i="88"/>
  <c r="H133" i="88"/>
  <c r="B105" i="88"/>
  <c r="B81" i="88"/>
  <c r="B9" i="88"/>
  <c r="B57" i="88"/>
  <c r="B45" i="88"/>
  <c r="B21" i="88"/>
  <c r="B93" i="88"/>
  <c r="B60" i="88"/>
  <c r="B48" i="88"/>
  <c r="B43" i="88"/>
  <c r="B122" i="88"/>
  <c r="B86" i="88"/>
  <c r="B50" i="88"/>
  <c r="B20" i="88"/>
  <c r="B128" i="88"/>
  <c r="B116" i="88"/>
  <c r="B92" i="88"/>
  <c r="B80" i="88"/>
  <c r="B44" i="88"/>
  <c r="B8" i="88"/>
  <c r="B41" i="88"/>
  <c r="B17" i="88"/>
  <c r="B29" i="88"/>
  <c r="B56" i="88"/>
  <c r="B99" i="88"/>
  <c r="B87" i="88"/>
  <c r="B33" i="88"/>
  <c r="B70" i="88"/>
  <c r="B69" i="88"/>
  <c r="B119" i="88"/>
  <c r="B107" i="88"/>
  <c r="B95" i="88"/>
  <c r="B71" i="88"/>
  <c r="B59" i="88"/>
  <c r="B47" i="88"/>
  <c r="B35" i="88"/>
  <c r="B118" i="88"/>
  <c r="B82" i="88"/>
  <c r="B46" i="88"/>
  <c r="B34" i="88"/>
  <c r="B129" i="88"/>
  <c r="B117" i="88"/>
  <c r="B127" i="88"/>
  <c r="B67" i="88"/>
  <c r="B55" i="88"/>
  <c r="B124" i="88"/>
  <c r="B112" i="88"/>
  <c r="B100" i="88"/>
  <c r="B88" i="88"/>
  <c r="B76" i="88"/>
  <c r="B64" i="88"/>
  <c r="B52" i="88"/>
  <c r="B28" i="88"/>
  <c r="B16" i="88"/>
  <c r="B120" i="88"/>
  <c r="B84" i="88"/>
  <c r="B30" i="88"/>
  <c r="B18" i="88"/>
  <c r="B83" i="88"/>
  <c r="B5" i="88"/>
  <c r="B123" i="88"/>
  <c r="B111" i="88"/>
  <c r="B75" i="88"/>
  <c r="B39" i="88"/>
  <c r="B15" i="88"/>
  <c r="B130" i="88"/>
  <c r="B94" i="88"/>
  <c r="B58" i="88"/>
  <c r="B22" i="88"/>
  <c r="B11" i="88"/>
  <c r="B10" i="88"/>
  <c r="B126" i="88"/>
  <c r="B114" i="88"/>
  <c r="B102" i="88"/>
  <c r="B90" i="88"/>
  <c r="B78" i="88"/>
  <c r="B66" i="88"/>
  <c r="B54" i="88"/>
  <c r="B32" i="88"/>
  <c r="B31" i="88"/>
  <c r="B42" i="88"/>
  <c r="B19" i="88"/>
  <c r="B6" i="88"/>
  <c r="B110" i="88"/>
  <c r="B98" i="88"/>
  <c r="B74" i="88"/>
  <c r="B62" i="88"/>
  <c r="B38" i="88"/>
  <c r="B26" i="88"/>
  <c r="B14" i="88"/>
  <c r="B121" i="88"/>
  <c r="B109" i="88"/>
  <c r="B97" i="88"/>
  <c r="B85" i="88"/>
  <c r="B73" i="88"/>
  <c r="B61" i="88"/>
  <c r="B37" i="88"/>
  <c r="B25" i="88"/>
  <c r="B13" i="88"/>
  <c r="B132" i="88"/>
  <c r="B108" i="88"/>
  <c r="B96" i="88"/>
  <c r="B72" i="88"/>
  <c r="B36" i="88"/>
  <c r="B24" i="88"/>
  <c r="B12" i="88"/>
  <c r="B131" i="88"/>
  <c r="B23" i="88"/>
  <c r="B104" i="88"/>
  <c r="B68" i="88"/>
  <c r="N188" i="92"/>
  <c r="T188" i="92"/>
  <c r="N65" i="92"/>
  <c r="T137" i="92"/>
  <c r="T166" i="92"/>
  <c r="N33" i="92"/>
  <c r="T33" i="92"/>
  <c r="N4" i="92"/>
  <c r="B198" i="92"/>
  <c r="H198" i="92" s="1"/>
  <c r="B201" i="92"/>
  <c r="H201" i="92" s="1"/>
  <c r="C198" i="92"/>
  <c r="I198" i="92" s="1"/>
  <c r="O198" i="92" s="1"/>
  <c r="U198" i="92" s="1"/>
  <c r="C201" i="92"/>
  <c r="I201" i="92" s="1"/>
  <c r="O201" i="92" s="1"/>
  <c r="U201" i="92" s="1"/>
  <c r="B186" i="92"/>
  <c r="H186" i="92" s="1"/>
  <c r="C186" i="92"/>
  <c r="I186" i="92" s="1"/>
  <c r="O186" i="92" s="1"/>
  <c r="U186" i="92" s="1"/>
  <c r="C171" i="92"/>
  <c r="I171" i="92" s="1"/>
  <c r="O171" i="92" s="1"/>
  <c r="U171" i="92" s="1"/>
  <c r="B171" i="92"/>
  <c r="H171" i="92" s="1"/>
  <c r="C158" i="92"/>
  <c r="I158" i="92" s="1"/>
  <c r="O158" i="92" s="1"/>
  <c r="U158" i="92" s="1"/>
  <c r="B158" i="92"/>
  <c r="H158" i="92" s="1"/>
  <c r="B138" i="92"/>
  <c r="H138" i="92" s="1"/>
  <c r="C138" i="92"/>
  <c r="I138" i="92" s="1"/>
  <c r="O138" i="92" s="1"/>
  <c r="U138" i="92" s="1"/>
  <c r="B126" i="92"/>
  <c r="H126" i="92" s="1"/>
  <c r="C126" i="92"/>
  <c r="I126" i="92" s="1"/>
  <c r="O126" i="92" s="1"/>
  <c r="U126" i="92" s="1"/>
  <c r="B114" i="92"/>
  <c r="H114" i="92" s="1"/>
  <c r="C114" i="92"/>
  <c r="I114" i="92" s="1"/>
  <c r="O114" i="92" s="1"/>
  <c r="U114" i="92" s="1"/>
  <c r="C101" i="92"/>
  <c r="I101" i="92" s="1"/>
  <c r="O101" i="92" s="1"/>
  <c r="U101" i="92" s="1"/>
  <c r="B100" i="92"/>
  <c r="H100" i="92" s="1"/>
  <c r="C87" i="92"/>
  <c r="I87" i="92" s="1"/>
  <c r="O87" i="92" s="1"/>
  <c r="U87" i="92" s="1"/>
  <c r="B87" i="92"/>
  <c r="H87" i="92" s="1"/>
  <c r="C74" i="92"/>
  <c r="I74" i="92" s="1"/>
  <c r="O74" i="92" s="1"/>
  <c r="U74" i="92" s="1"/>
  <c r="B74" i="92"/>
  <c r="H74" i="92" s="1"/>
  <c r="C63" i="92"/>
  <c r="I63" i="92" s="1"/>
  <c r="O63" i="92" s="1"/>
  <c r="U63" i="92" s="1"/>
  <c r="B63" i="92"/>
  <c r="H63" i="92" s="1"/>
  <c r="B30" i="92"/>
  <c r="H30" i="92" s="1"/>
  <c r="C30" i="92"/>
  <c r="I30" i="92" s="1"/>
  <c r="O30" i="92" s="1"/>
  <c r="U30" i="92" s="1"/>
  <c r="B17" i="92"/>
  <c r="H17" i="92" s="1"/>
  <c r="C17" i="92"/>
  <c r="I17" i="92" s="1"/>
  <c r="O17" i="92" s="1"/>
  <c r="U17" i="92" s="1"/>
  <c r="B5" i="92"/>
  <c r="H5" i="92" s="1"/>
  <c r="C5" i="92"/>
  <c r="I5" i="92" s="1"/>
  <c r="O5" i="92" s="1"/>
  <c r="U5" i="92" s="1"/>
  <c r="C195" i="92"/>
  <c r="I195" i="92" s="1"/>
  <c r="O195" i="92" s="1"/>
  <c r="U195" i="92" s="1"/>
  <c r="B195" i="92"/>
  <c r="H195" i="92" s="1"/>
  <c r="B168" i="92"/>
  <c r="H168" i="92" s="1"/>
  <c r="C168" i="92"/>
  <c r="I168" i="92" s="1"/>
  <c r="O168" i="92" s="1"/>
  <c r="U168" i="92" s="1"/>
  <c r="C194" i="92"/>
  <c r="I194" i="92" s="1"/>
  <c r="O194" i="92" s="1"/>
  <c r="U194" i="92" s="1"/>
  <c r="B194" i="92"/>
  <c r="H194" i="92" s="1"/>
  <c r="C183" i="92"/>
  <c r="I183" i="92" s="1"/>
  <c r="O183" i="92" s="1"/>
  <c r="U183" i="92" s="1"/>
  <c r="B183" i="92"/>
  <c r="H183" i="92" s="1"/>
  <c r="B167" i="92"/>
  <c r="H167" i="92" s="1"/>
  <c r="C167" i="92"/>
  <c r="I167" i="92" s="1"/>
  <c r="O167" i="92" s="1"/>
  <c r="U167" i="92" s="1"/>
  <c r="C146" i="92"/>
  <c r="I146" i="92" s="1"/>
  <c r="O146" i="92" s="1"/>
  <c r="U146" i="92" s="1"/>
  <c r="B146" i="92"/>
  <c r="H146" i="92" s="1"/>
  <c r="C134" i="92"/>
  <c r="I134" i="92" s="1"/>
  <c r="O134" i="92" s="1"/>
  <c r="U134" i="92" s="1"/>
  <c r="B134" i="92"/>
  <c r="H134" i="92" s="1"/>
  <c r="B95" i="92"/>
  <c r="H95" i="92" s="1"/>
  <c r="C95" i="92"/>
  <c r="I95" i="92" s="1"/>
  <c r="O95" i="92" s="1"/>
  <c r="U95" i="92" s="1"/>
  <c r="B83" i="92"/>
  <c r="H83" i="92" s="1"/>
  <c r="C83" i="92"/>
  <c r="I83" i="92" s="1"/>
  <c r="O83" i="92" s="1"/>
  <c r="U83" i="92" s="1"/>
  <c r="B70" i="92"/>
  <c r="H70" i="92" s="1"/>
  <c r="C70" i="92"/>
  <c r="I70" i="92" s="1"/>
  <c r="O70" i="92" s="1"/>
  <c r="U70" i="92" s="1"/>
  <c r="B48" i="92"/>
  <c r="H48" i="92" s="1"/>
  <c r="C48" i="92"/>
  <c r="I48" i="92" s="1"/>
  <c r="O48" i="92" s="1"/>
  <c r="U48" i="92" s="1"/>
  <c r="C100" i="92"/>
  <c r="I100" i="92" s="1"/>
  <c r="O100" i="92" s="1"/>
  <c r="U100" i="92" s="1"/>
  <c r="C4" i="92"/>
  <c r="I4" i="92" s="1"/>
  <c r="O4" i="92" s="1"/>
  <c r="U4" i="92" s="1"/>
  <c r="C192" i="92"/>
  <c r="I192" i="92" s="1"/>
  <c r="O192" i="92" s="1"/>
  <c r="U192" i="92" s="1"/>
  <c r="C180" i="92"/>
  <c r="I180" i="92" s="1"/>
  <c r="O180" i="92" s="1"/>
  <c r="U180" i="92" s="1"/>
  <c r="C144" i="92"/>
  <c r="I144" i="92" s="1"/>
  <c r="O144" i="92" s="1"/>
  <c r="U144" i="92" s="1"/>
  <c r="C132" i="92"/>
  <c r="I132" i="92" s="1"/>
  <c r="O132" i="92" s="1"/>
  <c r="U132" i="92" s="1"/>
  <c r="C120" i="92"/>
  <c r="I120" i="92" s="1"/>
  <c r="O120" i="92" s="1"/>
  <c r="U120" i="92" s="1"/>
  <c r="C96" i="92"/>
  <c r="I96" i="92" s="1"/>
  <c r="O96" i="92" s="1"/>
  <c r="U96" i="92" s="1"/>
  <c r="C84" i="92"/>
  <c r="I84" i="92" s="1"/>
  <c r="O84" i="92" s="1"/>
  <c r="U84" i="92" s="1"/>
  <c r="C72" i="92"/>
  <c r="I72" i="92" s="1"/>
  <c r="O72" i="92" s="1"/>
  <c r="U72" i="92" s="1"/>
  <c r="C36" i="92"/>
  <c r="I36" i="92" s="1"/>
  <c r="O36" i="92" s="1"/>
  <c r="U36" i="92" s="1"/>
  <c r="C24" i="92"/>
  <c r="I24" i="92" s="1"/>
  <c r="O24" i="92" s="1"/>
  <c r="U24" i="92" s="1"/>
  <c r="C12" i="92"/>
  <c r="I12" i="92" s="1"/>
  <c r="O12" i="92" s="1"/>
  <c r="U12" i="92" s="1"/>
  <c r="B159" i="92"/>
  <c r="H159" i="92" s="1"/>
  <c r="B147" i="92"/>
  <c r="H147" i="92" s="1"/>
  <c r="B135" i="92"/>
  <c r="H135" i="92" s="1"/>
  <c r="B111" i="92"/>
  <c r="H111" i="92" s="1"/>
  <c r="B75" i="92"/>
  <c r="H75" i="92" s="1"/>
  <c r="B51" i="92"/>
  <c r="H51" i="92" s="1"/>
  <c r="B39" i="92"/>
  <c r="H39" i="92" s="1"/>
  <c r="B27" i="92"/>
  <c r="H27" i="92" s="1"/>
  <c r="C203" i="92"/>
  <c r="I203" i="92" s="1"/>
  <c r="O203" i="92" s="1"/>
  <c r="U203" i="92" s="1"/>
  <c r="C179" i="92"/>
  <c r="I179" i="92" s="1"/>
  <c r="O179" i="92" s="1"/>
  <c r="U179" i="92" s="1"/>
  <c r="C143" i="92"/>
  <c r="I143" i="92" s="1"/>
  <c r="O143" i="92" s="1"/>
  <c r="U143" i="92" s="1"/>
  <c r="C131" i="92"/>
  <c r="I131" i="92" s="1"/>
  <c r="O131" i="92" s="1"/>
  <c r="U131" i="92" s="1"/>
  <c r="C119" i="92"/>
  <c r="I119" i="92" s="1"/>
  <c r="O119" i="92" s="1"/>
  <c r="U119" i="92" s="1"/>
  <c r="C47" i="92"/>
  <c r="I47" i="92" s="1"/>
  <c r="O47" i="92" s="1"/>
  <c r="U47" i="92" s="1"/>
  <c r="C35" i="92"/>
  <c r="I35" i="92" s="1"/>
  <c r="O35" i="92" s="1"/>
  <c r="U35" i="92" s="1"/>
  <c r="C23" i="92"/>
  <c r="I23" i="92" s="1"/>
  <c r="O23" i="92" s="1"/>
  <c r="U23" i="92" s="1"/>
  <c r="C11" i="92"/>
  <c r="I11" i="92" s="1"/>
  <c r="O11" i="92" s="1"/>
  <c r="U11" i="92" s="1"/>
  <c r="B122" i="92"/>
  <c r="H122" i="92" s="1"/>
  <c r="B98" i="92"/>
  <c r="H98" i="92" s="1"/>
  <c r="B86" i="92"/>
  <c r="H86" i="92" s="1"/>
  <c r="B62" i="92"/>
  <c r="H62" i="92" s="1"/>
  <c r="B14" i="92"/>
  <c r="H14" i="92" s="1"/>
  <c r="C202" i="92"/>
  <c r="I202" i="92" s="1"/>
  <c r="O202" i="92" s="1"/>
  <c r="U202" i="92" s="1"/>
  <c r="C190" i="92"/>
  <c r="I190" i="92" s="1"/>
  <c r="O190" i="92" s="1"/>
  <c r="U190" i="92" s="1"/>
  <c r="C178" i="92"/>
  <c r="I178" i="92" s="1"/>
  <c r="O178" i="92" s="1"/>
  <c r="U178" i="92" s="1"/>
  <c r="C166" i="92"/>
  <c r="I166" i="92" s="1"/>
  <c r="O166" i="92" s="1"/>
  <c r="U166" i="92" s="1"/>
  <c r="C130" i="92"/>
  <c r="I130" i="92" s="1"/>
  <c r="O130" i="92" s="1"/>
  <c r="U130" i="92" s="1"/>
  <c r="C118" i="92"/>
  <c r="I118" i="92" s="1"/>
  <c r="O118" i="92" s="1"/>
  <c r="U118" i="92" s="1"/>
  <c r="C106" i="92"/>
  <c r="I106" i="92" s="1"/>
  <c r="O106" i="92" s="1"/>
  <c r="U106" i="92" s="1"/>
  <c r="C94" i="92"/>
  <c r="I94" i="92" s="1"/>
  <c r="O94" i="92" s="1"/>
  <c r="U94" i="92" s="1"/>
  <c r="C82" i="92"/>
  <c r="I82" i="92" s="1"/>
  <c r="O82" i="92" s="1"/>
  <c r="U82" i="92" s="1"/>
  <c r="C58" i="92"/>
  <c r="I58" i="92" s="1"/>
  <c r="O58" i="92" s="1"/>
  <c r="U58" i="92" s="1"/>
  <c r="C46" i="92"/>
  <c r="I46" i="92" s="1"/>
  <c r="O46" i="92" s="1"/>
  <c r="U46" i="92" s="1"/>
  <c r="C34" i="92"/>
  <c r="I34" i="92" s="1"/>
  <c r="O34" i="92" s="1"/>
  <c r="U34" i="92" s="1"/>
  <c r="C22" i="92"/>
  <c r="I22" i="92" s="1"/>
  <c r="O22" i="92" s="1"/>
  <c r="U22" i="92" s="1"/>
  <c r="C10" i="92"/>
  <c r="I10" i="92" s="1"/>
  <c r="O10" i="92" s="1"/>
  <c r="U10" i="92" s="1"/>
  <c r="B193" i="92"/>
  <c r="H193" i="92" s="1"/>
  <c r="B157" i="92"/>
  <c r="H157" i="92" s="1"/>
  <c r="B133" i="92"/>
  <c r="H133" i="92" s="1"/>
  <c r="B97" i="92"/>
  <c r="H97" i="92" s="1"/>
  <c r="B85" i="92"/>
  <c r="H85" i="92" s="1"/>
  <c r="B73" i="92"/>
  <c r="H73" i="92" s="1"/>
  <c r="B61" i="92"/>
  <c r="H61" i="92" s="1"/>
  <c r="B49" i="92"/>
  <c r="H49" i="92" s="1"/>
  <c r="B37" i="92"/>
  <c r="H37" i="92" s="1"/>
  <c r="B25" i="92"/>
  <c r="H25" i="92" s="1"/>
  <c r="B13" i="92"/>
  <c r="H13" i="92" s="1"/>
  <c r="C189" i="92"/>
  <c r="I189" i="92" s="1"/>
  <c r="O189" i="92" s="1"/>
  <c r="U189" i="92" s="1"/>
  <c r="C177" i="92"/>
  <c r="I177" i="92" s="1"/>
  <c r="O177" i="92" s="1"/>
  <c r="U177" i="92" s="1"/>
  <c r="C141" i="92"/>
  <c r="I141" i="92" s="1"/>
  <c r="O141" i="92" s="1"/>
  <c r="U141" i="92" s="1"/>
  <c r="C129" i="92"/>
  <c r="I129" i="92" s="1"/>
  <c r="O129" i="92" s="1"/>
  <c r="U129" i="92" s="1"/>
  <c r="C117" i="92"/>
  <c r="I117" i="92" s="1"/>
  <c r="O117" i="92" s="1"/>
  <c r="U117" i="92" s="1"/>
  <c r="C105" i="92"/>
  <c r="I105" i="92" s="1"/>
  <c r="O105" i="92" s="1"/>
  <c r="U105" i="92" s="1"/>
  <c r="C93" i="92"/>
  <c r="I93" i="92" s="1"/>
  <c r="O93" i="92" s="1"/>
  <c r="U93" i="92" s="1"/>
  <c r="C69" i="92"/>
  <c r="I69" i="92" s="1"/>
  <c r="O69" i="92" s="1"/>
  <c r="U69" i="92" s="1"/>
  <c r="C57" i="92"/>
  <c r="I57" i="92" s="1"/>
  <c r="O57" i="92" s="1"/>
  <c r="U57" i="92" s="1"/>
  <c r="C45" i="92"/>
  <c r="I45" i="92" s="1"/>
  <c r="O45" i="92" s="1"/>
  <c r="U45" i="92" s="1"/>
  <c r="C33" i="92"/>
  <c r="I33" i="92" s="1"/>
  <c r="O33" i="92" s="1"/>
  <c r="U33" i="92" s="1"/>
  <c r="C9" i="92"/>
  <c r="I9" i="92" s="1"/>
  <c r="O9" i="92" s="1"/>
  <c r="U9" i="92" s="1"/>
  <c r="B120" i="92"/>
  <c r="H120" i="92" s="1"/>
  <c r="B24" i="92"/>
  <c r="H24" i="92" s="1"/>
  <c r="C200" i="92"/>
  <c r="I200" i="92" s="1"/>
  <c r="O200" i="92" s="1"/>
  <c r="U200" i="92" s="1"/>
  <c r="C152" i="92"/>
  <c r="I152" i="92" s="1"/>
  <c r="O152" i="92" s="1"/>
  <c r="U152" i="92" s="1"/>
  <c r="C80" i="92"/>
  <c r="I80" i="92" s="1"/>
  <c r="O80" i="92" s="1"/>
  <c r="U80" i="92" s="1"/>
  <c r="B179" i="92"/>
  <c r="H179" i="92" s="1"/>
  <c r="C199" i="92"/>
  <c r="I199" i="92" s="1"/>
  <c r="O199" i="92" s="1"/>
  <c r="U199" i="92" s="1"/>
  <c r="C187" i="92"/>
  <c r="I187" i="92" s="1"/>
  <c r="O187" i="92" s="1"/>
  <c r="U187" i="92" s="1"/>
  <c r="C163" i="92"/>
  <c r="I163" i="92" s="1"/>
  <c r="O163" i="92" s="1"/>
  <c r="U163" i="92" s="1"/>
  <c r="C151" i="92"/>
  <c r="I151" i="92" s="1"/>
  <c r="O151" i="92" s="1"/>
  <c r="U151" i="92" s="1"/>
  <c r="C139" i="92"/>
  <c r="I139" i="92" s="1"/>
  <c r="O139" i="92" s="1"/>
  <c r="U139" i="92" s="1"/>
  <c r="C127" i="92"/>
  <c r="I127" i="92" s="1"/>
  <c r="O127" i="92" s="1"/>
  <c r="U127" i="92" s="1"/>
  <c r="C91" i="92"/>
  <c r="I91" i="92" s="1"/>
  <c r="O91" i="92" s="1"/>
  <c r="U91" i="92" s="1"/>
  <c r="C79" i="92"/>
  <c r="I79" i="92" s="1"/>
  <c r="O79" i="92" s="1"/>
  <c r="U79" i="92" s="1"/>
  <c r="C67" i="92"/>
  <c r="I67" i="92" s="1"/>
  <c r="O67" i="92" s="1"/>
  <c r="U67" i="92" s="1"/>
  <c r="C55" i="92"/>
  <c r="I55" i="92" s="1"/>
  <c r="O55" i="92" s="1"/>
  <c r="U55" i="92" s="1"/>
  <c r="C43" i="92"/>
  <c r="I43" i="92" s="1"/>
  <c r="O43" i="92" s="1"/>
  <c r="U43" i="92" s="1"/>
  <c r="C31" i="92"/>
  <c r="I31" i="92" s="1"/>
  <c r="O31" i="92" s="1"/>
  <c r="U31" i="92" s="1"/>
  <c r="C19" i="92"/>
  <c r="I19" i="92" s="1"/>
  <c r="O19" i="92" s="1"/>
  <c r="U19" i="92" s="1"/>
  <c r="C7" i="92"/>
  <c r="I7" i="92" s="1"/>
  <c r="O7" i="92" s="1"/>
  <c r="U7" i="92" s="1"/>
  <c r="B202" i="92"/>
  <c r="H202" i="92" s="1"/>
  <c r="C174" i="92"/>
  <c r="I174" i="92" s="1"/>
  <c r="O174" i="92" s="1"/>
  <c r="U174" i="92" s="1"/>
  <c r="C162" i="92"/>
  <c r="I162" i="92" s="1"/>
  <c r="O162" i="92" s="1"/>
  <c r="U162" i="92" s="1"/>
  <c r="C150" i="92"/>
  <c r="I150" i="92" s="1"/>
  <c r="O150" i="92" s="1"/>
  <c r="U150" i="92" s="1"/>
  <c r="C102" i="92"/>
  <c r="I102" i="92" s="1"/>
  <c r="O102" i="92" s="1"/>
  <c r="U102" i="92" s="1"/>
  <c r="C78" i="92"/>
  <c r="I78" i="92" s="1"/>
  <c r="O78" i="92" s="1"/>
  <c r="U78" i="92" s="1"/>
  <c r="C54" i="92"/>
  <c r="I54" i="92" s="1"/>
  <c r="O54" i="92" s="1"/>
  <c r="U54" i="92" s="1"/>
  <c r="C18" i="92"/>
  <c r="I18" i="92" s="1"/>
  <c r="O18" i="92" s="1"/>
  <c r="U18" i="92" s="1"/>
  <c r="C77" i="92"/>
  <c r="I77" i="92" s="1"/>
  <c r="O77" i="92" s="1"/>
  <c r="U77" i="92" s="1"/>
  <c r="C53" i="92"/>
  <c r="I53" i="92" s="1"/>
  <c r="O53" i="92" s="1"/>
  <c r="U53" i="92" s="1"/>
  <c r="C41" i="92"/>
  <c r="I41" i="92" s="1"/>
  <c r="O41" i="92" s="1"/>
  <c r="U41" i="92" s="1"/>
  <c r="C29" i="92"/>
  <c r="I29" i="92" s="1"/>
  <c r="O29" i="92" s="1"/>
  <c r="U29" i="92" s="1"/>
  <c r="C99" i="92"/>
  <c r="I99" i="92" s="1"/>
  <c r="O99" i="92" s="1"/>
  <c r="U99" i="92" s="1"/>
  <c r="C182" i="92"/>
  <c r="I182" i="92" s="1"/>
  <c r="O182" i="92" s="1"/>
  <c r="U182" i="92" s="1"/>
  <c r="C38" i="92"/>
  <c r="I38" i="92" s="1"/>
  <c r="O38" i="92" s="1"/>
  <c r="U38" i="92" s="1"/>
  <c r="B7" i="88"/>
  <c r="S161" i="89" l="1"/>
  <c r="Y202" i="64"/>
  <c r="R7" i="89"/>
  <c r="V7" i="89"/>
  <c r="V161" i="89" s="1"/>
  <c r="AA202" i="64"/>
  <c r="X202" i="64"/>
  <c r="U7" i="89"/>
  <c r="U161" i="89" s="1"/>
  <c r="Z202" i="64"/>
  <c r="T161" i="89"/>
  <c r="J6" i="42"/>
  <c r="O6" i="42"/>
  <c r="I6" i="42"/>
  <c r="H6" i="42"/>
  <c r="G6" i="42"/>
  <c r="C5" i="42"/>
  <c r="N6" i="42"/>
  <c r="M6" i="42"/>
  <c r="K6" i="42"/>
  <c r="F6" i="42"/>
  <c r="L6" i="42"/>
  <c r="M7" i="43"/>
  <c r="W7" i="43"/>
  <c r="D7" i="43"/>
  <c r="G7" i="43"/>
  <c r="N7" i="43"/>
  <c r="P7" i="43"/>
  <c r="O7" i="43"/>
  <c r="T7" i="43"/>
  <c r="Q7" i="43"/>
  <c r="J7" i="43"/>
  <c r="E194" i="64"/>
  <c r="K194" i="64" s="1"/>
  <c r="Q194" i="64" s="1"/>
  <c r="W194" i="64" s="1"/>
  <c r="R123" i="89" s="1"/>
  <c r="O22" i="70"/>
  <c r="O34" i="70"/>
  <c r="D194" i="64"/>
  <c r="J194" i="64" s="1"/>
  <c r="P194" i="64" s="1"/>
  <c r="V194" i="64" s="1"/>
  <c r="D123" i="64"/>
  <c r="J123" i="64" s="1"/>
  <c r="P123" i="64" s="1"/>
  <c r="V123" i="64" s="1"/>
  <c r="Q98" i="89" s="1"/>
  <c r="O36" i="70"/>
  <c r="Q36" i="70" s="1"/>
  <c r="N30" i="70"/>
  <c r="D69" i="64" s="1"/>
  <c r="J69" i="64" s="1"/>
  <c r="P69" i="64" s="1"/>
  <c r="V69" i="64" s="1"/>
  <c r="Q54" i="89" s="1"/>
  <c r="N20" i="70"/>
  <c r="D110" i="64" s="1"/>
  <c r="J110" i="64" s="1"/>
  <c r="P110" i="64" s="1"/>
  <c r="V110" i="64" s="1"/>
  <c r="Q87" i="89" s="1"/>
  <c r="N5" i="70"/>
  <c r="O5" i="70" s="1"/>
  <c r="Q5" i="70" s="1"/>
  <c r="E191" i="64"/>
  <c r="K191" i="64" s="1"/>
  <c r="Q191" i="64" s="1"/>
  <c r="W191" i="64" s="1"/>
  <c r="R146" i="89" s="1"/>
  <c r="O27" i="70"/>
  <c r="Q27" i="70" s="1"/>
  <c r="N40" i="70"/>
  <c r="O40" i="70" s="1"/>
  <c r="Q40" i="70" s="1"/>
  <c r="D102" i="64"/>
  <c r="J102" i="64" s="1"/>
  <c r="P102" i="64" s="1"/>
  <c r="V102" i="64" s="1"/>
  <c r="O41" i="70"/>
  <c r="D63" i="64"/>
  <c r="J63" i="64" s="1"/>
  <c r="P63" i="64" s="1"/>
  <c r="V63" i="64" s="1"/>
  <c r="Q50" i="89" s="1"/>
  <c r="O10" i="70"/>
  <c r="Q10" i="70" s="1"/>
  <c r="N33" i="70"/>
  <c r="D179" i="64" s="1"/>
  <c r="J179" i="64" s="1"/>
  <c r="P179" i="64" s="1"/>
  <c r="V179" i="64" s="1"/>
  <c r="O37" i="70"/>
  <c r="Q37" i="70" s="1"/>
  <c r="D143" i="64"/>
  <c r="J143" i="64" s="1"/>
  <c r="P143" i="64" s="1"/>
  <c r="V143" i="64" s="1"/>
  <c r="Q112" i="89" s="1"/>
  <c r="D116" i="64"/>
  <c r="J116" i="64" s="1"/>
  <c r="P116" i="64" s="1"/>
  <c r="V116" i="64" s="1"/>
  <c r="Q93" i="89" s="1"/>
  <c r="O18" i="70"/>
  <c r="Q18" i="70" s="1"/>
  <c r="O6" i="70"/>
  <c r="Q6" i="70" s="1"/>
  <c r="N14" i="70"/>
  <c r="O14" i="70" s="1"/>
  <c r="Q14" i="70" s="1"/>
  <c r="D70" i="64"/>
  <c r="J70" i="64" s="1"/>
  <c r="P70" i="64" s="1"/>
  <c r="V70" i="64" s="1"/>
  <c r="Q55" i="89" s="1"/>
  <c r="O17" i="70"/>
  <c r="Q17" i="70" s="1"/>
  <c r="E160" i="64"/>
  <c r="K160" i="64" s="1"/>
  <c r="Q160" i="64" s="1"/>
  <c r="W160" i="64" s="1"/>
  <c r="R121" i="89" s="1"/>
  <c r="O28" i="70"/>
  <c r="Q28" i="70" s="1"/>
  <c r="O29" i="70"/>
  <c r="Q29" i="70" s="1"/>
  <c r="D62" i="64"/>
  <c r="J62" i="64" s="1"/>
  <c r="P62" i="64" s="1"/>
  <c r="V62" i="64" s="1"/>
  <c r="Q49" i="89" s="1"/>
  <c r="O15" i="70"/>
  <c r="Q15" i="70" s="1"/>
  <c r="O12" i="70"/>
  <c r="Q12" i="70" s="1"/>
  <c r="O32" i="70"/>
  <c r="Q32" i="70" s="1"/>
  <c r="O24" i="70"/>
  <c r="Q24" i="70" s="1"/>
  <c r="E17" i="64"/>
  <c r="K17" i="64" s="1"/>
  <c r="Q17" i="64" s="1"/>
  <c r="W17" i="64" s="1"/>
  <c r="R17" i="89" s="1"/>
  <c r="P32" i="64"/>
  <c r="V32" i="64" s="1"/>
  <c r="P183" i="64"/>
  <c r="V183" i="64" s="1"/>
  <c r="P75" i="64"/>
  <c r="V75" i="64" s="1"/>
  <c r="Q58" i="89" s="1"/>
  <c r="P172" i="64"/>
  <c r="V172" i="64" s="1"/>
  <c r="O33" i="70"/>
  <c r="O26" i="70"/>
  <c r="Q26" i="70" s="1"/>
  <c r="E149" i="64"/>
  <c r="K149" i="64" s="1"/>
  <c r="Q149" i="64" s="1"/>
  <c r="W149" i="64" s="1"/>
  <c r="R116" i="89" s="1"/>
  <c r="O21" i="70"/>
  <c r="E95" i="64"/>
  <c r="K95" i="64" s="1"/>
  <c r="Q95" i="64" s="1"/>
  <c r="W95" i="64" s="1"/>
  <c r="R73" i="89" s="1"/>
  <c r="O16" i="70"/>
  <c r="O38" i="70"/>
  <c r="Q38" i="70" s="1"/>
  <c r="E8" i="64"/>
  <c r="K8" i="64" s="1"/>
  <c r="Q8" i="64" s="1"/>
  <c r="W8" i="64" s="1"/>
  <c r="R9" i="89" s="1"/>
  <c r="O11" i="70"/>
  <c r="E92" i="64"/>
  <c r="K92" i="64" s="1"/>
  <c r="Q92" i="64" s="1"/>
  <c r="W92" i="64" s="1"/>
  <c r="Q22" i="70"/>
  <c r="Q41" i="70"/>
  <c r="Q13" i="70"/>
  <c r="O8" i="70"/>
  <c r="E10" i="64"/>
  <c r="K10" i="64" s="1"/>
  <c r="Q10" i="64" s="1"/>
  <c r="W10" i="64" s="1"/>
  <c r="R11" i="89" s="1"/>
  <c r="O9" i="70"/>
  <c r="E29" i="64"/>
  <c r="K29" i="64" s="1"/>
  <c r="Q29" i="64" s="1"/>
  <c r="W29" i="64" s="1"/>
  <c r="R26" i="89" s="1"/>
  <c r="O35" i="70"/>
  <c r="P84" i="64"/>
  <c r="V84" i="64" s="1"/>
  <c r="Q65" i="89" s="1"/>
  <c r="O23" i="70"/>
  <c r="E143" i="64"/>
  <c r="K143" i="64" s="1"/>
  <c r="Q143" i="64" s="1"/>
  <c r="W143" i="64" s="1"/>
  <c r="R112" i="89" s="1"/>
  <c r="P54" i="64"/>
  <c r="V54" i="64" s="1"/>
  <c r="Q45" i="89" s="1"/>
  <c r="E109" i="64"/>
  <c r="K109" i="64" s="1"/>
  <c r="Q109" i="64" s="1"/>
  <c r="W109" i="64" s="1"/>
  <c r="R86" i="89" s="1"/>
  <c r="O19" i="70"/>
  <c r="O7" i="70"/>
  <c r="Q39" i="70"/>
  <c r="O31" i="70"/>
  <c r="P148" i="64"/>
  <c r="V148" i="64" s="1"/>
  <c r="P121" i="64"/>
  <c r="V121" i="64" s="1"/>
  <c r="P88" i="64"/>
  <c r="V88" i="64" s="1"/>
  <c r="Q66" i="89" s="1"/>
  <c r="P138" i="64"/>
  <c r="V138" i="64" s="1"/>
  <c r="Q110" i="89" s="1"/>
  <c r="P38" i="64"/>
  <c r="V38" i="64" s="1"/>
  <c r="Q32" i="89" s="1"/>
  <c r="P192" i="64"/>
  <c r="V192" i="64" s="1"/>
  <c r="P114" i="64"/>
  <c r="V114" i="64" s="1"/>
  <c r="Q91" i="89" s="1"/>
  <c r="P181" i="64"/>
  <c r="V181" i="64" s="1"/>
  <c r="P80" i="64"/>
  <c r="V80" i="64" s="1"/>
  <c r="P53" i="64"/>
  <c r="V53" i="64" s="1"/>
  <c r="Q44" i="89" s="1"/>
  <c r="P18" i="64"/>
  <c r="V18" i="64" s="1"/>
  <c r="Q18" i="89" s="1"/>
  <c r="P39" i="64"/>
  <c r="V39" i="64" s="1"/>
  <c r="Q33" i="89" s="1"/>
  <c r="P40" i="64"/>
  <c r="V40" i="64" s="1"/>
  <c r="Q34" i="89" s="1"/>
  <c r="P76" i="64"/>
  <c r="V76" i="64" s="1"/>
  <c r="P196" i="64"/>
  <c r="V196" i="64" s="1"/>
  <c r="P134" i="64"/>
  <c r="V134" i="64" s="1"/>
  <c r="Q107" i="89" s="1"/>
  <c r="P6" i="64"/>
  <c r="V6" i="64" s="1"/>
  <c r="P201" i="64"/>
  <c r="V201" i="64" s="1"/>
  <c r="P122" i="64"/>
  <c r="V122" i="64" s="1"/>
  <c r="Q97" i="89" s="1"/>
  <c r="P90" i="64"/>
  <c r="V90" i="64" s="1"/>
  <c r="Q68" i="89" s="1"/>
  <c r="E25" i="31"/>
  <c r="B133" i="88"/>
  <c r="N39" i="92"/>
  <c r="T39" i="92"/>
  <c r="T138" i="92"/>
  <c r="N138" i="92"/>
  <c r="T83" i="92"/>
  <c r="N83" i="92"/>
  <c r="T63" i="92"/>
  <c r="N63" i="92"/>
  <c r="N122" i="92"/>
  <c r="T122" i="92"/>
  <c r="T95" i="92"/>
  <c r="N95" i="92"/>
  <c r="T168" i="92"/>
  <c r="N168" i="92"/>
  <c r="N85" i="92"/>
  <c r="T85" i="92"/>
  <c r="N134" i="92"/>
  <c r="T134" i="92"/>
  <c r="T195" i="92"/>
  <c r="N195" i="92"/>
  <c r="N87" i="92"/>
  <c r="T87" i="92"/>
  <c r="T171" i="92"/>
  <c r="N171" i="92"/>
  <c r="T61" i="92"/>
  <c r="N61" i="92"/>
  <c r="N97" i="92"/>
  <c r="T97" i="92"/>
  <c r="T147" i="92"/>
  <c r="N147" i="92"/>
  <c r="T74" i="92"/>
  <c r="N74" i="92"/>
  <c r="T24" i="92"/>
  <c r="N24" i="92"/>
  <c r="N159" i="92"/>
  <c r="T159" i="92"/>
  <c r="N194" i="92"/>
  <c r="T194" i="92"/>
  <c r="T51" i="92"/>
  <c r="N51" i="92"/>
  <c r="T133" i="92"/>
  <c r="N133" i="92"/>
  <c r="N135" i="92"/>
  <c r="T135" i="92"/>
  <c r="T193" i="92"/>
  <c r="N193" i="92"/>
  <c r="N146" i="92"/>
  <c r="T146" i="92"/>
  <c r="N100" i="92"/>
  <c r="T100" i="92"/>
  <c r="N120" i="92"/>
  <c r="T120" i="92"/>
  <c r="T5" i="92"/>
  <c r="N5" i="92"/>
  <c r="N186" i="92"/>
  <c r="T186" i="92"/>
  <c r="N98" i="92"/>
  <c r="T98" i="92"/>
  <c r="T158" i="92"/>
  <c r="N158" i="92"/>
  <c r="N157" i="92"/>
  <c r="T157" i="92"/>
  <c r="T13" i="92"/>
  <c r="N13" i="92"/>
  <c r="T73" i="92"/>
  <c r="N73" i="92"/>
  <c r="T25" i="92"/>
  <c r="N25" i="92"/>
  <c r="T14" i="92"/>
  <c r="N14" i="92"/>
  <c r="T48" i="92"/>
  <c r="N48" i="92"/>
  <c r="N167" i="92"/>
  <c r="T167" i="92"/>
  <c r="N17" i="92"/>
  <c r="T17" i="92"/>
  <c r="T114" i="92"/>
  <c r="N114" i="92"/>
  <c r="T179" i="92"/>
  <c r="N179" i="92"/>
  <c r="N111" i="92"/>
  <c r="T111" i="92"/>
  <c r="T37" i="92"/>
  <c r="N37" i="92"/>
  <c r="T62" i="92"/>
  <c r="N62" i="92"/>
  <c r="T183" i="92"/>
  <c r="N183" i="92"/>
  <c r="N201" i="92"/>
  <c r="T201" i="92"/>
  <c r="N75" i="92"/>
  <c r="T75" i="92"/>
  <c r="N202" i="92"/>
  <c r="T202" i="92"/>
  <c r="T49" i="92"/>
  <c r="N49" i="92"/>
  <c r="T86" i="92"/>
  <c r="N86" i="92"/>
  <c r="T27" i="92"/>
  <c r="N27" i="92"/>
  <c r="T70" i="92"/>
  <c r="N70" i="92"/>
  <c r="N30" i="92"/>
  <c r="T30" i="92"/>
  <c r="T126" i="92"/>
  <c r="N126" i="92"/>
  <c r="T198" i="92"/>
  <c r="N198" i="92"/>
  <c r="X203" i="64" l="1"/>
  <c r="Q7" i="89"/>
  <c r="Q118" i="89"/>
  <c r="W202" i="64"/>
  <c r="R161" i="89"/>
  <c r="O5" i="42"/>
  <c r="O4" i="42" s="1"/>
  <c r="K5" i="42"/>
  <c r="K4" i="42" s="1"/>
  <c r="N5" i="42"/>
  <c r="N4" i="42" s="1"/>
  <c r="F5" i="42"/>
  <c r="F4" i="42" s="1"/>
  <c r="J5" i="42"/>
  <c r="J4" i="42" s="1"/>
  <c r="I5" i="42"/>
  <c r="I4" i="42" s="1"/>
  <c r="L5" i="42"/>
  <c r="L4" i="42" s="1"/>
  <c r="H5" i="42"/>
  <c r="H4" i="42" s="1"/>
  <c r="M5" i="42"/>
  <c r="M4" i="42" s="1"/>
  <c r="G5" i="42"/>
  <c r="G4" i="42" s="1"/>
  <c r="D6" i="43"/>
  <c r="D4" i="43" s="1"/>
  <c r="Q6" i="43"/>
  <c r="Q4" i="43" s="1"/>
  <c r="T6" i="43"/>
  <c r="T4" i="43" s="1"/>
  <c r="O6" i="43"/>
  <c r="O4" i="43" s="1"/>
  <c r="W6" i="43"/>
  <c r="W4" i="43" s="1"/>
  <c r="G6" i="43"/>
  <c r="G4" i="43" s="1"/>
  <c r="P6" i="43"/>
  <c r="P4" i="43" s="1"/>
  <c r="N6" i="43"/>
  <c r="N4" i="43" s="1"/>
  <c r="M6" i="43"/>
  <c r="M4" i="43" s="1"/>
  <c r="J6" i="43"/>
  <c r="J4" i="43" s="1"/>
  <c r="D191" i="64"/>
  <c r="J191" i="64" s="1"/>
  <c r="P191" i="64" s="1"/>
  <c r="V191" i="64" s="1"/>
  <c r="D24" i="64"/>
  <c r="J24" i="64" s="1"/>
  <c r="P24" i="64" s="1"/>
  <c r="V24" i="64" s="1"/>
  <c r="Q20" i="89" s="1"/>
  <c r="O30" i="70"/>
  <c r="Q30" i="70" s="1"/>
  <c r="O20" i="70"/>
  <c r="Q20" i="70" s="1"/>
  <c r="Q9" i="70"/>
  <c r="Q19" i="70"/>
  <c r="Q31" i="70"/>
  <c r="Q8" i="70"/>
  <c r="Q11" i="70"/>
  <c r="Q21" i="70"/>
  <c r="Q7" i="70"/>
  <c r="Q16" i="70"/>
  <c r="Q23" i="70"/>
  <c r="Q35" i="70"/>
  <c r="Q33" i="70"/>
  <c r="Q161" i="89" l="1"/>
  <c r="Q159" i="89" s="1"/>
  <c r="C157" i="89" s="1"/>
  <c r="V202" i="64"/>
  <c r="V203" i="6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tc={3D066834-8490-48F4-B541-F1810A981B24}</author>
    <author>tc={CF48CCC8-5FAE-44F5-B7E2-741762B0BC74}</author>
    <author>TSP_User</author>
    <author>tc={06352369-B017-4331-88D9-567013F27480}</author>
    <author>tc={3EA6E900-3CDF-4901-8D08-CFC91952F03D}</author>
    <author>tc={E25985D6-7484-4666-9B31-2F714EDE5F42}</author>
    <author>tc={0F0E4D49-BF5B-4160-8154-728B50D79F86}</author>
    <author>tc={C9CB6FC8-D548-4A48-B05E-7E6631366AF9}</author>
    <author>tc={5E7E6104-CC36-4404-9CE2-3EF6BC053781}</author>
    <author>tc={569BED97-CCD9-44A8-BB5D-5D6F30455AFD}</author>
    <author>tc={98B4A009-9C01-42B1-A530-0B971C7F57AF}</author>
    <author>tc={6592F2A8-5E67-440E-8A0D-A812E53C7881}</author>
    <author>tc={1F097D5D-4A9D-4D5E-943B-AF405C55EBC8}</author>
    <author>tc={612CC21F-25D9-4C9C-947E-74466C2B0B10}</author>
  </authors>
  <commentList>
    <comment ref="B4" authorId="0" shapeId="0" xr:uid="{3D066834-8490-48F4-B541-F1810A981B2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Dans les exemples de la dernière phrase : ben aussi d’habillement et de linge de maison (coton, lin) ^^</t>
      </text>
    </comment>
    <comment ref="A6" authorId="1" shapeId="0" xr:uid="{CF48CCC8-5FAE-44F5-B7E2-741762B0BC7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Il  va surement falloir faire un travail approfondi sur cette matière car plusieurs types de coton (Fibres ou soies extra, longues fibres, fibres moyennes… avec pas les mêmes process car type de fil en fonction du type de coton) + Production qui commence à être encadrée par énormément de labels, changeant possiblement l’itinéraire technique moyen de la MP</t>
      </text>
    </comment>
    <comment ref="B6" authorId="2" shapeId="0" xr:uid="{9FE2BA42-F192-4AC6-B49E-4C2881F375ED}">
      <text>
        <r>
          <rPr>
            <b/>
            <sz val="9"/>
            <color indexed="81"/>
            <rFont val="Tahoma"/>
            <family val="2"/>
          </rPr>
          <t xml:space="preserve">Défintion FAO:
</t>
        </r>
        <r>
          <rPr>
            <sz val="9"/>
            <color indexed="81"/>
            <rFont val="Tahoma"/>
            <family val="2"/>
          </rPr>
          <t>Deux jeux de données:
. Plante cultivée à la fois pour ses graines et ses fibres. La FAO considère les graines, la fibre et les linters de coton comme des produits primaires. La teneur en huile des fibres va de 30 à 40 pour cent , celle des graines de 55 à 65 pour cent et celle des linters de 2 à 5 pour cent, bien qu'ils ne soient pas toujours séparés (Coton  en graine, non égrené; 2023)
. Fibres obtenues après égrenage du coton en graines, qui n'ont été ni cardées ni peignées. Les données commerciales comprennent également les fibres qui ont été nettoyées, blanchies, teintes ou rendues hydrophiles. (Fibre de coton, égrénée; 2022)</t>
        </r>
        <r>
          <rPr>
            <b/>
            <sz val="9"/>
            <color indexed="81"/>
            <rFont val="Tahoma"/>
            <family val="2"/>
          </rPr>
          <t xml:space="preserve">
</t>
        </r>
        <r>
          <rPr>
            <sz val="9"/>
            <color indexed="81"/>
            <rFont val="Tahoma"/>
            <family val="2"/>
          </rPr>
          <t xml:space="preserve">
</t>
        </r>
      </text>
    </comment>
    <comment ref="D6" authorId="3" shapeId="0" xr:uid="{06352369-B017-4331-88D9-567013F2748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Attends le coton c’est pas juste pour la fibre, mais aussi pour les graines ? On en fait quoi, de l’huile ? Du coup il y a aussi une histoire d’allocation ???</t>
      </text>
    </comment>
    <comment ref="E6" authorId="4" shapeId="0" xr:uid="{3EA6E900-3CDF-4901-8D08-CFC91952F03D}">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Comme pour la carto PM : je pense que des petits visuels, à droite en correspondance des lignes, pourraient être intéressants (genre des photos des fibres/plantes/process pour le synthétique)</t>
      </text>
    </comment>
    <comment ref="B7" authorId="2" shapeId="0" xr:uid="{FB33794F-FC3A-4FFF-BEAB-660BA02DAF6E}">
      <text>
        <r>
          <rPr>
            <b/>
            <sz val="9"/>
            <color indexed="81"/>
            <rFont val="Tahoma"/>
            <family val="2"/>
          </rPr>
          <t xml:space="preserve">Définition FAO: 
</t>
        </r>
        <r>
          <rPr>
            <sz val="9"/>
            <color indexed="81"/>
            <rFont val="Tahoma"/>
            <family val="2"/>
          </rPr>
          <t xml:space="preserve">Les données commerciales concernent le jute brut ou transformé (mais non filé) l'étoupe et les déchets, les déchets de filature et les effilochés et peuvent comprendre les fibres analogues au jute
</t>
        </r>
      </text>
    </comment>
    <comment ref="B9" authorId="2" shapeId="0" xr:uid="{14620505-48B9-4180-92C8-43A1EB752C5F}">
      <text>
        <r>
          <rPr>
            <b/>
            <sz val="9"/>
            <color indexed="81"/>
            <rFont val="Tahoma"/>
            <family val="2"/>
          </rPr>
          <t xml:space="preserve">Définition FAO: 
</t>
        </r>
        <r>
          <rPr>
            <sz val="9"/>
            <color indexed="81"/>
            <rFont val="Tahoma"/>
            <family val="2"/>
          </rPr>
          <t xml:space="preserve">Le lin est cultivé à la fois pour ses graines et pour ses fibres. La fibre est tirée de la tige. Les données sont exprimées en équivalent de paille.
</t>
        </r>
      </text>
    </comment>
    <comment ref="D9" authorId="5" shapeId="0" xr:uid="{E25985D6-7484-4666-9B31-2F714EDE5F42}">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Bon là aussi y a une histoire d’alloc.. Y a de l’alloc partout omg 😱
Réponse :
    "Le lin est utilisé dans le tissage, la bonneterie en mélange, ainsi que pour la fabrication de cordes et de tissus."
--&gt; deux trucs qui m’interpellent :
- la bonneterie : on est d’accord que là c’est du tricot, malgré la limite citée au-dessus ?
- "la fabrication de cordes et de tissus" : le "tissus" c’est déjà dit par tissage plus en amont, tu voulais ajouter une autre info ?</t>
      </text>
    </comment>
    <comment ref="B10" authorId="2" shapeId="0" xr:uid="{D4B96681-B013-436C-9D23-9659568C13F2}">
      <text>
        <r>
          <rPr>
            <b/>
            <sz val="9"/>
            <color indexed="81"/>
            <rFont val="Tahoma"/>
            <family val="2"/>
          </rPr>
          <t>Définition FAO: Deux jeux de données: 
.</t>
        </r>
        <r>
          <rPr>
            <sz val="9"/>
            <color indexed="81"/>
            <rFont val="Tahoma"/>
            <family val="2"/>
          </rPr>
          <t xml:space="preserve"> Plante annuelle herbacée cultivée à la fois pour ses fibres et pour son huile. Dans les principaux pays producteurs, on extrait de l'huile des graines (Chanvre; 2023)
. Plante est cultivée à la fois pour ses graines et pour ses fibres. Les fibres sont tirées de la tige. Les données commerciales comprennent la fibre brute, rouie, teillée, peignée, l'étoupe et les déchets. (Chanvre, brut ou roui; 2023)
</t>
        </r>
      </text>
    </comment>
    <comment ref="B11" authorId="2" shapeId="0" xr:uid="{199FD0A1-4D19-42F8-AF6A-C2716C756233}">
      <text>
        <r>
          <rPr>
            <b/>
            <sz val="9"/>
            <color indexed="81"/>
            <rFont val="Tahoma"/>
            <family val="2"/>
          </rPr>
          <t xml:space="preserve">Définition FAO: 
</t>
        </r>
        <r>
          <rPr>
            <sz val="9"/>
            <color indexed="81"/>
            <rFont val="Tahoma"/>
            <family val="2"/>
          </rPr>
          <t xml:space="preserve">La fibre de coco provient de l'enveloppe fibreuse du mésocarpe. 
</t>
        </r>
      </text>
    </comment>
    <comment ref="B12" authorId="2" shapeId="0" xr:uid="{FC03899C-6091-4087-A7CD-20D1110675DA}">
      <text>
        <r>
          <rPr>
            <b/>
            <sz val="9"/>
            <color indexed="81"/>
            <rFont val="Tahoma"/>
            <family val="2"/>
          </rPr>
          <t xml:space="preserve">Défintion FAO: 
</t>
        </r>
        <r>
          <rPr>
            <sz val="9"/>
            <color indexed="81"/>
            <rFont val="Tahoma"/>
            <family val="2"/>
          </rPr>
          <t xml:space="preserve">Sisal: La fibre de sisal est tirée des feuilles de la plante, qui sert également de plante ornementale. Les données commerciales concernent les fibres brutes, préparées pour la filature, ainsi que l'étoupe et les déchets, y compris les déchets de filature et les effilochés.
Fibres d'agave: Cette catégorie comprend notamment: l'aloès vert, le henequen, l'ixtle, le maguey, le pité, le sisal du Salvador. Voir 789. Les feuilles de certaines variétés d'agaves sont utilisées pour la production de boissons alcoolisées - aquamiel, mezcal, pulque et tequila.
</t>
        </r>
      </text>
    </comment>
    <comment ref="A13" authorId="6" shapeId="0" xr:uid="{0F0E4D49-BF5B-4160-8154-728B50D79F86}">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Aller creuser dans cette catégorie pour voir si cette production est uniquement pour la production de boisson ou si les fibres sont utilisées aussi dans l’industrie textile</t>
      </text>
    </comment>
    <comment ref="B19" authorId="2" shapeId="0" xr:uid="{8BB3608F-5F3D-402D-89EC-78559C3CE756}">
      <text>
        <r>
          <rPr>
            <b/>
            <sz val="9"/>
            <color indexed="81"/>
            <rFont val="Tahoma"/>
            <family val="2"/>
          </rPr>
          <t xml:space="preserve">Définiton FAO: 
</t>
        </r>
        <r>
          <rPr>
            <sz val="9"/>
            <color indexed="81"/>
            <rFont val="Tahoma"/>
            <family val="2"/>
          </rPr>
          <t>Cette catégorie comprend notamment: le jute de Chine (Abutilon avicennae); le jute du Congo, uréna, paka (Urena lobata; U. sinuata); l'abrome (Abroma augusta); le kenaf, jute de Thaïlande (Hibiscus cannabinus); la roselle (H. sabdariffa); le chanvre indien (Crotalaria juncea). Cette définition couvre toutes les fibres textiles extraites des tiges de dicotylédones, à l'exception du lin, de la ramie, du chanvre et du jute proprement dit. Pour les données commerciales, voir 780</t>
        </r>
      </text>
    </comment>
    <comment ref="B26" authorId="2" shapeId="0" xr:uid="{C23E372B-E149-4945-A7E6-01BF0E65AC66}">
      <text>
        <r>
          <rPr>
            <sz val="9"/>
            <color indexed="81"/>
            <rFont val="Tahoma"/>
            <family val="2"/>
          </rPr>
          <t xml:space="preserve">Définition FAO: La fibre est tirée du pédoncule de certains bananiers. 
</t>
        </r>
      </text>
    </comment>
    <comment ref="B27" authorId="2" shapeId="0" xr:uid="{45F595AD-EA1C-43FC-A28B-D05E9F4D960B}">
      <text>
        <r>
          <rPr>
            <b/>
            <sz val="9"/>
            <color indexed="81"/>
            <rFont val="Tahoma"/>
            <family val="2"/>
          </rPr>
          <t xml:space="preserve">Définition FAO: </t>
        </r>
        <r>
          <rPr>
            <sz val="9"/>
            <color indexed="81"/>
            <rFont val="Tahoma"/>
            <family val="2"/>
          </rPr>
          <t xml:space="preserve">Cet arbre est cultivé à la fois pour ses graines et pour ses fibres. Les données commerciales ne concernent que les fibres qui ont été pressées, cardées ou peignées pour la filature.
</t>
        </r>
      </text>
    </comment>
    <comment ref="B28" authorId="2" shapeId="0" xr:uid="{BDA00208-195A-4570-A09A-890D084E3622}">
      <text>
        <r>
          <rPr>
            <b/>
            <sz val="9"/>
            <color indexed="81"/>
            <rFont val="Tahoma"/>
            <family val="2"/>
          </rPr>
          <t xml:space="preserve">Définition FAO: 
</t>
        </r>
        <r>
          <rPr>
            <sz val="9"/>
            <color indexed="81"/>
            <rFont val="Tahoma"/>
            <family val="2"/>
          </rPr>
          <t xml:space="preserve">La fibre de ramie est tirée de la filasse de la plante. 
</t>
        </r>
      </text>
    </comment>
    <comment ref="A31" authorId="7" shapeId="0" xr:uid="{C9CB6FC8-D548-4A48-B05E-7E6631366AF9}">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Peut être à classer dans les fibres artificielles? </t>
      </text>
    </comment>
    <comment ref="B31" authorId="2" shapeId="0" xr:uid="{6D958CAA-E357-4535-85B1-A10F162189DB}">
      <text>
        <r>
          <rPr>
            <b/>
            <sz val="9"/>
            <color indexed="81"/>
            <rFont val="Tahoma"/>
            <family val="2"/>
          </rPr>
          <t>Définition FAO:</t>
        </r>
        <r>
          <rPr>
            <sz val="9"/>
            <color indexed="81"/>
            <rFont val="Tahoma"/>
            <family val="2"/>
          </rPr>
          <t xml:space="preserve"> Liquide sécrété par l'hévéa. Sont compris le latex stabilisé ou concentré et le latex prévulcanisé. Dans les chiffres commerciaux, le poids du produit liquide est converti en poids sec à 60%
</t>
        </r>
      </text>
    </comment>
    <comment ref="B43" authorId="8" shapeId="0" xr:uid="{5E7E6104-CC36-4404-9CE2-3EF6BC053781}">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Parfois tes en-têtes se mélangent un peu je trouve, là tu recommences à dire des généralités sur les fibres naturelles alors qu’on est dans la sous-catégorie naturelles/animales
En gros je ne vois pas l’intérêt ici de la 2e phrase
Comme le doc est déjà long, autant faire au plus synthétique
Réponse :
    Ah et par contre ici je trouve ça intéressant que tu dises que c’est des protéines, alors que pour végétales je trouve que ça manquait de définitions, tu parlais de cellulose, de lignine et de fibres libériennes  mais sans avoir défini ce que c’est dans la plante, maybe à rajouter dans l’en-tête correspondant ?
Réponse :
    Et par ailleurs, ici tu cites une source, alors que pas dans la plupart des autres déf, pourquoi ?</t>
      </text>
    </comment>
    <comment ref="A44" authorId="2" shapeId="0" xr:uid="{7159B3C3-2034-4602-961F-1476EE47B9B6}">
      <text>
        <r>
          <rPr>
            <b/>
            <sz val="9"/>
            <color indexed="81"/>
            <rFont val="Tahoma"/>
            <family val="2"/>
          </rPr>
          <t xml:space="preserve">AEV: </t>
        </r>
        <r>
          <rPr>
            <sz val="9"/>
            <color indexed="81"/>
            <rFont val="Tahoma"/>
            <family val="2"/>
          </rPr>
          <t xml:space="preserve">Il existe plusieurs type de laine en fonction de l'animal (alpaga, chameau, chèvre du Cachemire, guanaco, lama, lapin angora, chèvre mohair, vigogne, yack) et aussi quelques type de soie différents (araignée, cochenille) mais j'ai pris les plus importants en terme de volume produit </t>
        </r>
        <r>
          <rPr>
            <b/>
            <sz val="9"/>
            <color indexed="81"/>
            <rFont val="Tahoma"/>
            <family val="2"/>
          </rPr>
          <t>SOURCE</t>
        </r>
        <r>
          <rPr>
            <sz val="9"/>
            <color indexed="81"/>
            <rFont val="Tahoma"/>
            <family val="2"/>
          </rPr>
          <t xml:space="preserve">
</t>
        </r>
      </text>
    </comment>
    <comment ref="B45" authorId="2" shapeId="0" xr:uid="{BE41F4A6-2F77-4871-B544-2F511A27CD51}">
      <text>
        <r>
          <rPr>
            <b/>
            <sz val="9"/>
            <color indexed="81"/>
            <rFont val="Tahoma"/>
            <family val="2"/>
          </rPr>
          <t xml:space="preserve">Définition FAO: </t>
        </r>
        <r>
          <rPr>
            <sz val="9"/>
            <color indexed="81"/>
            <rFont val="Tahoma"/>
            <family val="2"/>
          </rPr>
          <t xml:space="preserve">Fibre naturelle provenant d'ovins adultes ou d'agneaux. Comprend la laine lavée à dos, la laine de tonte, la laine de peaux (prélevée sur des animaux abattus), mais non la laine cardée ou peignée.
</t>
        </r>
      </text>
    </comment>
    <comment ref="D45" authorId="9" shapeId="0" xr:uid="{569BED97-CCD9-44A8-BB5D-5D6F30455AFD}">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C’est quoi la différence entre un sous-poil et un poil ?</t>
      </text>
    </comment>
    <comment ref="B46" authorId="2" shapeId="0" xr:uid="{4460C154-84A9-4DCC-9E45-714B489EB7E2}">
      <text>
        <r>
          <rPr>
            <b/>
            <sz val="9"/>
            <color indexed="81"/>
            <rFont val="Tahoma"/>
            <family val="2"/>
          </rPr>
          <t xml:space="preserve">Définition FAO: 
</t>
        </r>
        <r>
          <rPr>
            <sz val="9"/>
            <color indexed="81"/>
            <rFont val="Tahoma"/>
            <family val="2"/>
          </rPr>
          <t>Obtenue par dévidage des filaments des cocons. Non moulinée</t>
        </r>
        <r>
          <rPr>
            <b/>
            <sz val="9"/>
            <color indexed="81"/>
            <rFont val="Tahoma"/>
            <family val="2"/>
          </rPr>
          <t>.</t>
        </r>
        <r>
          <rPr>
            <sz val="9"/>
            <color indexed="81"/>
            <rFont val="Tahoma"/>
            <family val="2"/>
          </rPr>
          <t xml:space="preserve">
</t>
        </r>
      </text>
    </comment>
    <comment ref="B47" authorId="2" shapeId="0" xr:uid="{BEF87E90-D054-4FD1-9424-B680B63D976F}">
      <text>
        <r>
          <rPr>
            <b/>
            <sz val="9"/>
            <color indexed="81"/>
            <rFont val="Tahoma"/>
            <family val="2"/>
          </rPr>
          <t xml:space="preserve">Définition FAO: 
</t>
        </r>
        <r>
          <rPr>
            <sz val="9"/>
            <color indexed="81"/>
            <rFont val="Tahoma"/>
            <family val="2"/>
          </rPr>
          <t xml:space="preserve">Cocons de ver à soie se prêtant au dévidage. Les données commerciales sont exprimées en équivalent de soie, soit 5 pour cent du poids des cocons.
</t>
        </r>
      </text>
    </comment>
    <comment ref="D47" authorId="10" shapeId="0" xr:uid="{98B4A009-9C01-42B1-A530-0B971C7F57A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 peu bizarre cette ligne, tu définis les "cocons" par une "étoffe".. ?</t>
      </text>
    </comment>
    <comment ref="A48" authorId="2" shapeId="0" xr:uid="{0F3CE099-9D56-44C3-9C56-A2EFA353B6BB}">
      <text>
        <r>
          <rPr>
            <b/>
            <sz val="9"/>
            <color indexed="81"/>
            <rFont val="Tahoma"/>
            <family val="2"/>
          </rPr>
          <t xml:space="preserve">AEV: </t>
        </r>
        <r>
          <rPr>
            <sz val="9"/>
            <color indexed="81"/>
            <rFont val="Tahoma"/>
            <family val="2"/>
          </rPr>
          <t xml:space="preserve">Il existe beaucoup plus de type de cuir mais j'ai pris les plus importants en terme de volume de production à l'échelle mondiale </t>
        </r>
        <r>
          <rPr>
            <b/>
            <sz val="9"/>
            <color indexed="81"/>
            <rFont val="Tahoma"/>
            <family val="2"/>
          </rPr>
          <t>SOURCE</t>
        </r>
        <r>
          <rPr>
            <sz val="9"/>
            <color indexed="81"/>
            <rFont val="Tahoma"/>
            <family val="2"/>
          </rPr>
          <t xml:space="preserve">
</t>
        </r>
      </text>
    </comment>
    <comment ref="D48" authorId="11" shapeId="0" xr:uid="{6592F2A8-5E67-440E-8A0D-A812E53C7881}">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Bon du coup je vais te faire la remarque aussi de manière générale, mais il ne faut pas que le cuir apparaisse comme une sous-catégorie des fibres/naturelles/animales, ce qu’il n’est pas
Réponse :
    Et pour les peaux, pourquoi mettre "peaux et cuir" si ce n’est que les peaux dont il s’agit ? Ah mais en fait, est-ce que la colonne de gauche des noms, c’est une taxonomie de la FAO ?? Si oui, il faudrait le préciser
Réponse :
    Par ailleurs, quitte à faire des définitions, on pourrait mieux définir ce qu’on entend par peau brut (parce que là la colonne de définition n’apporte pas grand-chose par rapport à la colonne de nom). Genre dire que la peau brute, c’est la peau elle-même mais accompagnée de bouts de graisse, de poils, etc., enfin je sais pas quoi précisément à vérifier mais ce genre de compléments de déf quoi
Et ce serait plutôt à mettre en en-tête que dans chaque ligne pour éviter la répétition ; dans les lignes, à mettre uniquement les spécificités (s’il y en a)</t>
      </text>
    </comment>
    <comment ref="B49" authorId="2" shapeId="0" xr:uid="{036D7C85-E689-4D2E-86FE-B5E53D465A03}">
      <text>
        <r>
          <rPr>
            <b/>
            <sz val="9"/>
            <color indexed="81"/>
            <rFont val="Tahoma"/>
            <family val="2"/>
          </rPr>
          <t xml:space="preserve">Définition FAO: </t>
        </r>
        <r>
          <rPr>
            <sz val="9"/>
            <color indexed="81"/>
            <rFont val="Tahoma"/>
            <family val="2"/>
          </rPr>
          <t xml:space="preserve">Cuirs ou peaux bruts frais tels qu'ils sont prélevés sur la carcasse de l'animal (bovin adulte).
</t>
        </r>
      </text>
    </comment>
    <comment ref="B50" authorId="2" shapeId="0" xr:uid="{93C5F1A2-8D35-4C1E-95AC-778C3A2C8E23}">
      <text>
        <r>
          <rPr>
            <b/>
            <sz val="9"/>
            <color indexed="81"/>
            <rFont val="Tahoma"/>
            <family val="2"/>
          </rPr>
          <t xml:space="preserve">Définition FAO: </t>
        </r>
        <r>
          <rPr>
            <sz val="9"/>
            <color indexed="81"/>
            <rFont val="Tahoma"/>
            <family val="2"/>
          </rPr>
          <t xml:space="preserve">Cuirs ou peaux bruts frais tels qu'ils sont prélevés sur la carcasse de l'animal (Proviennent à la fois d'animaux adultes et de jeunes animaux). 
</t>
        </r>
      </text>
    </comment>
    <comment ref="D57" authorId="12" shapeId="0" xr:uid="{1F097D5D-4A9D-4D5E-943B-AF405C55EBC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Il serait intéressant dans ces définition des fibres synthétiques de mieux faire ressortir les différences entre chacune, pour qu’on comprenne pourquoi il n’y en a pas qu’une mais plusieurs
Réponse :
    Par exemple l’élasthane on comprend que c’est le côté particulièrement élastique</t>
      </text>
    </comment>
    <comment ref="B66" authorId="13" shapeId="0" xr:uid="{612CC21F-25D9-4C9C-947E-74466C2B0B1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2e génération c’est-à-dire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tc={5FE4FB18-C8EC-4595-8DD1-B6509DE511F2}</author>
  </authors>
  <commentList>
    <comment ref="C2" authorId="0" shapeId="0" xr:uid="{5FE4FB18-C8EC-4595-8DD1-B6509DE511F2}">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Attention à la définition qu’il faut aller creuser, cette fibre de coco peut aussi englober le secteur agroalim</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tc={400AC9EE-CC6A-4D7F-9C8F-291854EB211B}</author>
  </authors>
  <commentList>
    <comment ref="B1" authorId="0" shapeId="0" xr:uid="{400AC9EE-CC6A-4D7F-9C8F-291854EB211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Je comprends pas, là c’est les poids cocon ou les poids soie du coup ? Si c’est cocon, qu’est-ce que les "données commerciales" ? Si la soie c’est 5% du poids des cocons et qu’ici c’étaient les cocons, pourquoi l’onglet soie grège quand on fait la correspondance entre les pays avec cet onglet ça semble faire plus (voire bp plus) que 5% le ratio ? Pourquoi l’Azerbaïdjan par exemple apparait ici mais pas dans soie grège ? Aaah, est-ce qu’en fait les cocons ne sont pas forcément transformés sur place en soie ..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tc={F3FC786A-FB65-4B6B-B61B-A36B2E2505FF}</author>
  </authors>
  <commentList>
    <comment ref="AC21" authorId="0" shapeId="0" xr:uid="{F3FC786A-FB65-4B6B-B61B-A36B2E2505F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[Tâches]
Une tâche ancrée à ce commentaire ne peut pas être affichée dans votre client.
Commentaire :
    @Alice ESPINASSE  
Peau brute ou peau brute salée ?</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tc={6B1562D4-A886-4CA0-A525-16DC7372AF02}</author>
    <author>tc={09E4C8B9-FA9A-434F-8063-060B3DD70F5B}</author>
  </authors>
  <commentList>
    <comment ref="C4" authorId="0" shapeId="0" xr:uid="{6B1562D4-A886-4CA0-A525-16DC7372AF02}">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Pourquoi laisser en masquer les colonnes C et D, qui me semblent utiles à la compréhension ?</t>
      </text>
    </comment>
    <comment ref="F4" authorId="1" shapeId="0" xr:uid="{09E4C8B9-FA9A-434F-8063-060B3DD70F5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Hmm cette case me semble faire pas mal de doubles-comptes avec cette somme, qui somme des sommes mais aussi leurs composants, non ?
(de même pour toute la ligne)</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tc={E62BD84F-6E19-48CF-9823-4115078CFC1B}</author>
  </authors>
  <commentList>
    <comment ref="B11" authorId="0" shapeId="0" xr:uid="{E62BD84F-6E19-48CF-9823-4115078CFC1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Pour moi il serait intéressant de séparer le polyuréthane ici (notamment pour les chaussures)</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TSP_User</author>
  </authors>
  <commentList>
    <comment ref="B122" authorId="0" shapeId="0" xr:uid="{E8F33D82-EBE4-41D6-87E8-B102F1F183D4}">
      <text>
        <r>
          <rPr>
            <b/>
            <sz val="9"/>
            <color indexed="81"/>
            <rFont val="Tahoma"/>
            <family val="2"/>
          </rPr>
          <t>Alice ESPINASSE VALERIAN : RoW pour Rest of the World. Cette région a été créée pour la production de fibres synthétique. Elle représente tout les pays à l'excpetion de la Chine, L'inde, L'Europe, la Corée du Sud, Les Etats-Unis, Taïwan, le Japon, le Pakistan</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tc={20DF54ED-E6E0-4B26-8321-66EC00ECAE83}</author>
    <author>tc={0CAB4BCC-706A-4794-81A1-AB3CE57038F3}</author>
    <author>tc={3A847BF0-D998-4229-9989-041A0FE68D38}</author>
    <author>tc={D0A7BD64-927A-46A7-806A-E2EED2B14D5A}</author>
    <author>tc={6633F50D-01E7-4086-893A-EF8082CB2EA5}</author>
    <author>tc={8F6F24B6-0665-46F9-9B68-F069CD2DA30B}</author>
    <author>tc={659B9982-0025-48AC-A248-005D3504053C}</author>
    <author>tc={BFEED075-8018-40ED-AE81-D2E01B0CED06}</author>
    <author>tc={F5F569F8-B2AD-49C3-9DFD-334D747B6579}</author>
  </authors>
  <commentList>
    <comment ref="C2" authorId="0" shapeId="0" xr:uid="{20DF54ED-E6E0-4B26-8321-66EC00ECAE83}">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Les catégories dans un tableau comme ça je suggère de mieux les faire apparaître pour faciliter la lecture : par exemple en mettant en gras, ou encore en mettant en couleur les cases des noms de catégories..</t>
      </text>
    </comment>
    <comment ref="C3" authorId="1" shapeId="0" xr:uid="{0CAB4BCC-706A-4794-81A1-AB3CE57038F3}">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Tu ne mets pas les liens ni les références précises de tes sources dans cette colonne, c’est normal ? Comment fait-on pour les retrouver si on les cherche ?</t>
      </text>
    </comment>
    <comment ref="D4" authorId="2" shapeId="0" xr:uid="{3A847BF0-D998-4229-9989-041A0FE68D3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Je préciserais un peu plus les contenus de cette colonne : qu’entend-on par "Fibres végétales" ? Les quantités de production de fibres végétales, par pays ? Des définitions ? Autres ?
Réponse :
    Comme tu le fais dans les lignes qui suivent en fait</t>
      </text>
    </comment>
    <comment ref="D12" authorId="3" shapeId="0" xr:uid="{D0A7BD64-927A-46A7-806A-E2EED2B14D5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C’est-à-dire "sur les productions" ? C’est un peu vague</t>
      </text>
    </comment>
    <comment ref="D16" authorId="4" shapeId="0" xr:uid="{6633F50D-01E7-4086-893A-EF8082CB2EA5}">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Il me semble que ce n’est pas les "fibres synthétiques" mais les "fibres chimiques", non ? Comme tu le notes 5 lignes plus haut
D’ailleurs, comme pour la case D11, il serait intéressant d’avoir l’info de l’année (ou des années) concernées par les données, lorsque pertinent
Réponse :
    Hmm d’ailleurs, pourquoi as-tu fait une catégorie fibres chimiques en plus des fibres synthé et des fibres arti ? Est-ce que c’est censé regroupé les sources qui sont communes aux deux ? Si oui, pourquoi du coup répéter celle-ci, Statista ?</t>
      </text>
    </comment>
    <comment ref="D19" authorId="5" shapeId="0" xr:uid="{8F6F24B6-0665-46F9-9B68-F069CD2DA30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Bizarre cette case, ça ne renseigne pas sur le type de donnée comme c’est censé être dans cette colonne</t>
      </text>
    </comment>
    <comment ref="D20" authorId="6" shapeId="0" xr:uid="{659B9982-0025-48AC-A248-005D3504053C}">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Là par exemple (mais ça vaut pour la plupart des cases et ça rejoint une de mes remarques plus haut), je ne trouve pas cela assez précis pour comprendre la différence (ou la similitude) entre les données D18 et les données D20</t>
      </text>
    </comment>
    <comment ref="D21" authorId="7" shapeId="0" xr:uid="{BFEED075-8018-40ED-AE81-D2E01B0CED06}">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Par exemple ici : est-ce les volumes mondiaux ? Répartis par pays ou agrégés ?
Sans écrire dix lignes à chaque fois, je pense que tu peux de manière synthétique rendre plus compréhensible le type de données que tu as trouvé, et qu’on sente à quoi ça t’a servi</t>
      </text>
    </comment>
    <comment ref="D25" authorId="8" shapeId="0" xr:uid="{F5F569F8-B2AD-49C3-9DFD-334D747B6579}">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bis</t>
      </text>
    </comment>
  </commentList>
</comments>
</file>

<file path=xl/sharedStrings.xml><?xml version="1.0" encoding="utf-8"?>
<sst xmlns="http://schemas.openxmlformats.org/spreadsheetml/2006/main" count="6828" uniqueCount="793">
  <si>
    <t>Catégorie</t>
  </si>
  <si>
    <t>Fibres végétales</t>
  </si>
  <si>
    <t>Coir</t>
  </si>
  <si>
    <t>Kenaf</t>
  </si>
  <si>
    <t>Autres fibres libériennes</t>
  </si>
  <si>
    <t>Abaca</t>
  </si>
  <si>
    <t>Kapok</t>
  </si>
  <si>
    <t>Fibres animales</t>
  </si>
  <si>
    <t>Soie grège</t>
  </si>
  <si>
    <t>Fibres synthétiques</t>
  </si>
  <si>
    <t>Polyester (PET)</t>
  </si>
  <si>
    <t>Polyamide (PA, Nylon)</t>
  </si>
  <si>
    <t>Polyacrylonitrile (PAN, Acrylic)</t>
  </si>
  <si>
    <t xml:space="preserve">Fibres artificielles </t>
  </si>
  <si>
    <t>Lyocell</t>
  </si>
  <si>
    <t xml:space="preserve">Listing fibres et définitions </t>
  </si>
  <si>
    <t>Laine (FAO, 2023)</t>
  </si>
  <si>
    <t>Fibres chimiques (Estimations - Statista)</t>
  </si>
  <si>
    <t>Fibres synthétiques (Estimations complétées par données nationales)</t>
  </si>
  <si>
    <t>Fibres artificielles (Estimations complétées par données nationales)</t>
  </si>
  <si>
    <t>Jute (FAO, 2023)</t>
  </si>
  <si>
    <t>Lin (FAO, 2023)</t>
  </si>
  <si>
    <t>Chanvre (FAO, 2023)</t>
  </si>
  <si>
    <t>Coir (FAO, 2023)</t>
  </si>
  <si>
    <t>Soie grège (FAO, 2023)</t>
  </si>
  <si>
    <t>Sisal (FAO, 2023)</t>
  </si>
  <si>
    <t>Kénaf et autres (FAO, 2023)</t>
  </si>
  <si>
    <t>Abaca (FAO, 2023)</t>
  </si>
  <si>
    <t>Kapok (FAO, 2023)</t>
  </si>
  <si>
    <t>Fibres d'agave (FAO, 2023)</t>
  </si>
  <si>
    <t xml:space="preserve">Ramie (FAO, 2023) </t>
  </si>
  <si>
    <t>Autres fibres textiles (FAO, 2023)</t>
  </si>
  <si>
    <t>Référence / Source</t>
  </si>
  <si>
    <t>Contenu / Notes</t>
  </si>
  <si>
    <t>Définitions</t>
  </si>
  <si>
    <t>CIRFS European Man-Made Fibres Association</t>
  </si>
  <si>
    <t>Définitions de plusieurs fibres chimiques</t>
  </si>
  <si>
    <t>Fibres naturelles</t>
  </si>
  <si>
    <t>FAOSTATS</t>
  </si>
  <si>
    <t>Peaux et cuirs</t>
  </si>
  <si>
    <t>Modern Cow Leather Processing - Leather Naturally</t>
  </si>
  <si>
    <t>Infos sur le poids et la surface moyenne d'une peau de vache fraîche</t>
  </si>
  <si>
    <t>Leather Dictionary</t>
  </si>
  <si>
    <t>Poids moyen des peaux fraîches de bovins, moutons et chèvres, et informations sur l'industrie du cuir</t>
  </si>
  <si>
    <t>Article "Que devient le cuir des bovins français ?"</t>
  </si>
  <si>
    <t>Pourcentage des peaux brutes valorisées par espèces en France</t>
  </si>
  <si>
    <t>Norme française NF51-001 CUIRS PEAUX BOVINS FRAICHES ET SALÉES</t>
  </si>
  <si>
    <t>Infos sur le poids des peaux par catégorie de bovins</t>
  </si>
  <si>
    <t>Inspecteur général de santé vétérinaire</t>
  </si>
  <si>
    <t>Information sur la filière cuir et pourcentage de valorisation des peaux</t>
  </si>
  <si>
    <t>Fibres chimiques</t>
  </si>
  <si>
    <t>Statista</t>
  </si>
  <si>
    <t>Répartition par région de la production de fibres chimiques pour l'année 2022</t>
  </si>
  <si>
    <t>APSyFI - Association des producteurs de fibres Textile</t>
  </si>
  <si>
    <t>Données sur les productions, pas de rapports consultables</t>
  </si>
  <si>
    <t>Annual Reports 2023-2024 de la Confederation of Indian Textile Industry</t>
  </si>
  <si>
    <t>Volumes totaux de fibres man-made pour l'Inde</t>
  </si>
  <si>
    <t>Trade in Natural Man-Made Fibres Trade - United Nations</t>
  </si>
  <si>
    <t>Infos sur les principaux pays producteurs de matières premières textiles, fil et tissus</t>
  </si>
  <si>
    <t>Materials Reports Textile Exchanges</t>
  </si>
  <si>
    <t>Tonnages globaux</t>
  </si>
  <si>
    <t>Répartition par région de la production de fibres synthétiques</t>
  </si>
  <si>
    <t>CV Sustainability Report (Institution publique chinoise)</t>
  </si>
  <si>
    <t>Volumes de certaines fibres chimiques produites en Chine</t>
  </si>
  <si>
    <t>CITI</t>
  </si>
  <si>
    <t>Production de fibres synthétiques en Inde pour l'année 2023</t>
  </si>
  <si>
    <t>Industrie des fibres synthétiques en Allemagne</t>
  </si>
  <si>
    <t>Par l'association des industries des fibres chimiques allemandes</t>
  </si>
  <si>
    <t>Rapport annuel du département des produits chimiques et pétrochimiques (Inde)</t>
  </si>
  <si>
    <t>Infos sur la production des fibres synthétiques filées (yarn, fibrefill, industrial yarn…)</t>
  </si>
  <si>
    <t>Indian Textile &amp; Apparel Industry 2023 - Wazir Advisors</t>
  </si>
  <si>
    <t>Volumes de polyester et acrylique pour 2021-2022</t>
  </si>
  <si>
    <t>Fibres artificielles</t>
  </si>
  <si>
    <t>Economic Operation of China's Chemical Fiber Industry in 2024 - China Textile Leader</t>
  </si>
  <si>
    <t>Données sur les productions de fibres chimiques pour 2024</t>
  </si>
  <si>
    <t>Volumes de viscose pour 2021-2022</t>
  </si>
  <si>
    <t>Les fibres textiles sont les constituants élémentaires de tout tissu et se répartissent en plusieurs catégories. Les fibres naturelles peuvent être d’origine végétale, comme le coton ou le lin, ou d’origine animale, comme la laine ou la soie. Les fibres chimiques se divisent en fibres artificielles, obtenues par transformation chimique de substances naturelles (généralement de la cellulose), et en fibres synthétiques, fabriquées à partir de polymères artificiels. Il existe également des fibres provenant de matériaux minéraux, tels que l’amiante, le quartz ou le verre.
Les qualités d’un tissu dépendent largement de la nature et de la structure des fibres. Celles-ci diffèrent par leur longueur, leur finesse, leur ténacité et leur flexibilité, qui interviennent dans la fabrication des fils, mais aussi par des caractéristiques morphologiques, comme la frisure ou la géométrie de leur section, qui déterminent l’aspect et le confort des étoffes. La capacité des fibres à fixer l’eau atmosphérique ou à emprisonner l’air influence également la chaleur ou la fraîcheur des tissus : par exemple, la laine permet de confectionner des étoffes « chaudes », tandis que le lin donne des tissus « froids ». La nature chimique des fibres détermine enfin des propriétés telles que leur capacité tinctoriale.
Les fibres textiles sont constituées de macromolécules linéaires, flexibles et généralement supérieures à 100 nanomètres, qui se regroupent en faisceaux parallèles formant des fibrilles, elles-mêmes assemblées pour constituer la fibre. Les fibres chimiques, créées pour reproduire certaines propriétés des fibres naturelles, offrent une résistance supérieure à l’usure et permettent de fabriquer des textiles infroissables et imputrescibles. Le mélange de fibres naturelles et chimiques élargit la gamme des possibilités, en variant l’aspect des étoffes et en conférant de nouvelles propriétés, telles que l’irrétrécissabilité, tout en conservant le confort des fibres naturelles.</t>
  </si>
  <si>
    <t xml:space="preserve">Fibres Naturelles </t>
  </si>
  <si>
    <t>Les fibres naturelles sont des constituants textiles d’origine naturelle, végétale ou animale, qui forment la matière première des tissus. Elles sont constituées d’assemblages complexes de fibrilles dont la structure détermine les principales propriétés mécaniques et esthétiques des textiles, telles que la résistance, la souplesse, la capacité à retenir l’air ou l’eau, et l’aspect de la surface. Leur forme et leur morphologie, notamment la section et l’arrangement des fibrilles, influencent le toucher, le confort et la performance des étoffes.</t>
  </si>
  <si>
    <t xml:space="preserve">Fibres végétales </t>
  </si>
  <si>
    <t>Les fibres naturelles sont des constituants textiles provenant de végétaux ou d’animaux. Parmi les fibres végétales, les principales utilisées par l’industrie sont le coton, le lin, le jute, le chanvre, le kapok et le sisal, bien que seuls le coton et le lin se soient imposés pour la confection de tissus fins, en raison de la finesse de leurs fibres. Ces fibres végétales sont extraites de différentes parties des plantes : tiges (lin, jute, chanvre), feuilles (sisal), graines (coton, kapok) ou fruits (noix de coco), et servent à la fabrication de sacs et cordages (chanvre), ficelles (sisal), bourres (kapok) et toiles d’ameublement (jute).</t>
  </si>
  <si>
    <t xml:space="preserve">Catégories de fibres végétales </t>
  </si>
  <si>
    <t xml:space="preserve">Définition </t>
  </si>
  <si>
    <t xml:space="preserve">Espèces </t>
  </si>
  <si>
    <t xml:space="preserve">Coton </t>
  </si>
  <si>
    <t>Le coton est une fibre végétale presque entièrement constituée de cellulose, qui recouvre les graines du fruit du cotonnier (Gossypium). Chaque fibre est formée d’une cellule unique, de surface lisse et vrillée, qui prend la forme d’un ruban plat torsadé, jaunâtre à l’état écru, avec une section en forme de haricot. À maturité, l’épaississement de la paroi cellulaire crée une cavité médullaire capable de retenir les colorants, ce qui confère au coton sa bonne aptitude à la teinture. Après l’égrenage (séparation des fibres et des graines), le coton se présente sous forme floconneuse. La qualité de la fibre dépend principalement de sa longueur et de sa propreté : les fibres longues et fines permettent d’obtenir des fils de meilleure qualité. Le coton est la fibre naturelle la plus produite au monde et sert à une large gamme de textiles. Le coton biologique est cultivé sans engrais chimiques ni pesticides, sur compost organique, et fait l’objet d’une certification spécifique.</t>
  </si>
  <si>
    <t>Gossypium spp (Coton)</t>
  </si>
  <si>
    <t xml:space="preserve">Jute </t>
  </si>
  <si>
    <t xml:space="preserve">Le jute est une fibre textile extraite de la tige de plantes du genre Corchorus (famille des Tiliacées), principalement le jute blanc et, dans une moindre mesure, la corète potagère. Les fibres sont obtenues par rouissage de l’écorce des tiges, procédé qui permet de séparer les faisceaux fibreux. Naturellement peu coûteuse, cette fibre se caractérise par une solidité moyenne et une texture grossière, ce qui limite son usage à des applications courantes. Le jute est largement utilisé pour fabriquer des fils, ficelles, sacs, toiles (dont les toiles de sacs), ainsi que pour l’ameublement (rideaux, revêtements de chaises, tapis, carpettes) ou encore des semelles et cordages. </t>
  </si>
  <si>
    <t>Corchorus capsularis (Jute blanc)</t>
  </si>
  <si>
    <t xml:space="preserve">C.olitorius (Jute rouge ou jute tossa) </t>
  </si>
  <si>
    <t xml:space="preserve">Lin </t>
  </si>
  <si>
    <t>Le lin est une plante cultivée principalement pour ses fibres textiles et ses graines oléagineuses. Ses fibres sont extraites de l’écorce de la tige par rouissage (élimination du liant entre les fibres) puis par teillage (séparation des fibres), produisant une filasse qu’il faut peigner pour enlever les fragments de tiges et les fibres courtes. Constituées à plus de 70 % de cellulose, les fibres de lin sont relativement brillantes, lisses, de section irrégulière et naturellement brunâtres. Elles présentent une forte ténacité et un bon pouvoir absorbant (taux de reprise d’environ 12 %), mais une faible élasticité, ce qui les rend peu adaptées au tricotage. Le lin est utilisé dans le tissage, la bonneterie en mélange, ainsi que pour la fabrication de cordes et de tissus.</t>
  </si>
  <si>
    <t xml:space="preserve"> Linum usitatissimum (Paille de lin)</t>
  </si>
  <si>
    <t xml:space="preserve">Chanvre </t>
  </si>
  <si>
    <t>Le chanvre est une plante annuelle à feuilles palmées (Cannabis sativa), cultivée pour ses tiges riches en fibres libériennes. Les fibres sont extraites de l’écorce par rouissage, battage, broyage puis teillage, donnant une filasse résistante. Constituées de fibres longues et irrégulières, elles se distinguent par leur grande solidité. Le chanvre est traditionnellement utilisé pour fabriquer des cordes, cordages et toiles grossières, mais aussi du linge de table ou des tissus plus rustiques au toucher rêche et à l’aspect irrégulier. Aujourd’hui, ses fibres trouvent également des applications dans les matériaux composites et dans l’isolation pour le bâtiment.</t>
  </si>
  <si>
    <t>Cannabis sativa</t>
  </si>
  <si>
    <t xml:space="preserve">Le coir est une fibre végétale issue du cocotier (Cocos nucifera), extraite de l’enveloppe externe fibreuse qui entoure la noix de coco. Les fibres sont séparées par un procédé de trempage et de battage, puis séchées avant d’être filées. Courtes, grossières et très riches en lignine, elles se distinguent par leur rigidité, leur résistance à l’abrasion et leur bonne élasticité. Le coir est traditionnellement utilisé pour la fabrication de cordages, tapis grossiers, paillassons, brosses et balais. </t>
  </si>
  <si>
    <t>Cosos nucifera</t>
  </si>
  <si>
    <t xml:space="preserve">Sisal </t>
  </si>
  <si>
    <t>Les fibres d’agave proviennent de différentes espèces d’agaves (famille des Amaryllidacées), grandes plantes vivaces des régions chaudes au port semblable à celui de l’aloès. Leurs feuilles en rosette, grises, charnues et pointues, peuvent atteindre jusqu’à trois mètres de longueur et renferment des fibres robustes. Celles-ci sont extraites par grattage et lavage, puis séchées et brossées. Selon l’espèce, elles sont désignées sous différents noms : sisal (Agave sisalana), henequen (Agave fourcroydes), ixtle ou chanvre de Tampico. Composées principalement de cellulose et de lignine, elles se caractérisent par leur solidité, leur rigidité et leur résistance à l’usure. Longtemps utilisées pour fabriquer cordages, tapis, ficelles agricoles et nattes, elles trouvent encore des applications dans la brosserie, les géotextiles et certains matériaux composites, même si leur production décline face à la concurrence des fibres synthétiques. Par ailleurs, la sève de certaines espèces d’agaves est utilisée pour la préparation de boissons fermentées ou distillées telles que le pulque, le mezcal et la tequila.</t>
  </si>
  <si>
    <t>Agave sisalana</t>
  </si>
  <si>
    <t>Fibre d'agave</t>
  </si>
  <si>
    <t xml:space="preserve">Agave foetida (Aloès vert) </t>
  </si>
  <si>
    <t>A. fourcroydes (Henequen)</t>
  </si>
  <si>
    <t>A. lecheguilla (Ixtyle)</t>
  </si>
  <si>
    <t>A. cantala (Maguey)</t>
  </si>
  <si>
    <t>A. americana (Pitié)</t>
  </si>
  <si>
    <t>A. letonae (Sisal du Salvador)</t>
  </si>
  <si>
    <t>Le kénaf (Hibiscus cannabinus) est une plante annuelle de la famille des Malvacées, proche du gombo et du coton, cultivée dans les régions tropicales et subtropicales. Il possède de hautes tiges pouvant dépasser 3 mètres, dont l’écorce renferme des fibres libériennes. Celles-ci sont extraites par rouissage, séchage puis teillage. Riches en cellulose, elles sont longues, résistantes et présentent un aspect proche du jute. Le kénaf est utilisé pour la fabrication de cordages, toiles, sacs, ficelles et tapis grossiers. Plus récemment, ses fibres trouvent des applications dans les pâtes à papier, les matériaux composites, l’isolation et certains produits biodégradables.</t>
  </si>
  <si>
    <t>Hibiscus cannabinus (Kenaf)</t>
  </si>
  <si>
    <t>Urena lobata (Jute du Congo)</t>
  </si>
  <si>
    <t>U. sinuata (Hérisson rouge)</t>
  </si>
  <si>
    <t>Abroma augusta (Abrome)</t>
  </si>
  <si>
    <t>/</t>
  </si>
  <si>
    <t xml:space="preserve">Abutilon avicennae (Jute de chine) </t>
  </si>
  <si>
    <t>H.sabdariffa (Roselle)</t>
  </si>
  <si>
    <t>Crotalaria juncea (Chanvre indien)</t>
  </si>
  <si>
    <t>L’abaca (Musa textilis) est une plante de la famille des Musacées, proche du bananier, cultivée principalement aux Philippines. Contrairement au bananier comestible, ses fruits sont non comestibles ; ce sont les pétioles foliaires, pouvant atteindre deux mètres, qui renferment les fibres recherchées. Celles-ci sont extraites par grattage, séchage et teillage, donnant des fibres longues, brillantes et résistantes, riches en cellulose. Connues sous le nom de chanvre de Manille, elles se distinguent par leur solidité et leur légèreté. L’abaca est traditionnellement utilisé pour la corderie, la fabrication de cordages marins, filets, sacs et tissus légers. Aujourd’hui, ses fibres servent également dans la production de papiers fins et résistants (billets de banque, papiers filtres, papiers de thé), ainsi que dans les matériaux composites et certains textiles techniques.</t>
  </si>
  <si>
    <t>Musa textilis</t>
  </si>
  <si>
    <t xml:space="preserve">Le kapok est une fibre végétale provenant du kapokier (Ceiba pentandra), grand arbre tropical de la famille des Bombacacées. Les fruits mûrs, de grandes capsules allongées, renferment une bourre soyeuse et très légère qui entoure les graines. Constituée principalement de cellulose et recouverte d’une cuticule cireuse, cette fibre est imperméable, élastique et difficile à filer. Le kapok n’est donc pas utilisé pour le tissage mais pour ses qualités de flottabilité, de légèreté et d’isolation thermique. Il est traditionnellement employé comme matériau de rembourrage pour matelas, coussins et gilets de sauvetage, ainsi que dans les vêtements destinés aux climats tropicaux ou polaires. </t>
  </si>
  <si>
    <t xml:space="preserve"> Ceiba pentandra</t>
  </si>
  <si>
    <t xml:space="preserve">Ramie </t>
  </si>
  <si>
    <t>La ramie désigne plusieurs plantes du genre Boehmeria (famille des Urticacées), dont l’ortie de Chine (Boehmeria nivea), cultivées depuis l’Antiquité pour leurs fibres textiles. Celles-ci sont extraites de l’écorce par rouissage et décortication, puis filées après un traitement spécifique pour éliminer les gommes naturelles. Les fibres de ramie, longues (6 à 25 cm), brillantes et soyeuses, sont très résistantes, peu extensibles et présentent une grande capacité d’absorption. Connues sous l’appellation ancienne de « soie végétale », elles sont utilisées pour la fabrication de tissus fins, brillants et résistants, mais aussi pour le papier de luxe et certains textiles techniques.</t>
  </si>
  <si>
    <t>Boehmeria nivea (Ramie blanche)</t>
  </si>
  <si>
    <t>B. tenacissima (Ramie verte)</t>
  </si>
  <si>
    <t>Raphia</t>
  </si>
  <si>
    <t>Le raphia désigne les fibres obtenues à partir des feuilles de palmiers du genre Raphia, originaires d’Afrique et de Madagascar. Les folioles, longues et coriaces, sont découpées puis séchées pour extraire des fibres plates et souples, d’aspect rubané. Composées de cellulose et de lignine, elles se distinguent par leur flexibilité, leur résistance et leur facilité de teinture. Traditionnellement, le raphia est utilisé pour la confection de liens, cordages, nattes, chapeaux et tissus d’ameublement. Il sert aussi à la brosserie et à la fabrication de certains papiers artisanaux.</t>
  </si>
  <si>
    <t xml:space="preserve">/ </t>
  </si>
  <si>
    <t>Caoutchouc</t>
  </si>
  <si>
    <t>Le caoutchouc naturel est une matière obtenue à partir du latex de l’hévéa (Hevea brasiliensis), arbre originaire d’Amérique tropicale et aujourd’hui largement cultivé en Asie. Le latex, récolté par incision de l’écorce, contient principalement du polyisoprène, un polymère conférant au caoutchouc ses propriétés caractéristiques. Après coagulation, purification et transformation, on peut obtenir un fil de caoutchouc dont la section est ronde. Celui-ci est généralement guipé, c’est-à-dire enrobé d’un ou plusieurs autres fils textiles pour améliorer sa résistance, son toucher et sa tenue. Le caoutchouc se distingue par son élasticité exceptionnelle, avec un allongement de 700 à 900 %, ainsi que par son imperméabilité. En revanche, il est sensible à la lumière, se dégrade au contact de l’oxygène et se teint difficilement. Traditionnellement utilisé pour les bandes élastiques, gaines et vêtements extensibles, il entre aussi dans la fabrication de gants, bottes, accessoires techniques et d’articles industriels variés.</t>
  </si>
  <si>
    <t xml:space="preserve"> Hevea brasiliensis Latex</t>
  </si>
  <si>
    <t>Autre fibres textiles</t>
  </si>
  <si>
    <t xml:space="preserve">Cette catégorie comprend notamment les fibres suivantes: sparte, chanvre d'Afrique, tupi, fique, chanvre de Maurice, lin de Nouvelle-Zélande, palmier ixtle. Autres fibres qui ne sont pas identifiées séparément du fait de leur importance secondaire au plan international. Etant donné leur importance locale limitée, certains pays communiquent sous cette rubrique des données relatives à des fibres végétales qui sont classées séparément par la FAO. La fibre est tirée des feuilles, des tiges ou des fruits de la plante. Lorsque la partie fibreuse est habituellement utilisée à d'autres fins, les données ne concernent que les fibres destinées à la filature. </t>
  </si>
  <si>
    <t>Lygeum spartum (Sparte)</t>
  </si>
  <si>
    <t>Stipa tenacissima (Alfa)</t>
  </si>
  <si>
    <t>Sansevieria spp (Chanvre d'Afrique)</t>
  </si>
  <si>
    <t>Neoglaziovia variegata (Tupi)</t>
  </si>
  <si>
    <t>Furcraea macrophylla (Fique)</t>
  </si>
  <si>
    <t>F. gigantea (Chanvre de Maurice)</t>
  </si>
  <si>
    <t>Phormium tenax (Lin de Nouvelle-Zélande)</t>
  </si>
  <si>
    <t>Samuela carnerosana (Palmier ixtyle)</t>
  </si>
  <si>
    <t xml:space="preserve">Liège </t>
  </si>
  <si>
    <t>Bambou</t>
  </si>
  <si>
    <t>Fibres et matières premières d'origine animale</t>
  </si>
  <si>
    <t>Les fibres d’origine animale proviennent de la toison de mammifères (mouton, chèvre, chameau, alpaga, lapin) ou de la bave du ver à soie (Bombyx du mûrier). Chaque fibre naturelle est un assemblage complexe de fibrilles dont la structure détermine ses propriétés mécaniques. Les fibres peuvent présenter différentes sections : cylindrique pour la laine, triangulaire pour la soie, etc., ce qui influence l’aspect, la résistance et le confort des tissus. Les fibres animales sont faites de protéines – kératine s'il s'agit de laine, fibroïne s'il s'agit de soie.  (Larousse, 2025)</t>
  </si>
  <si>
    <t xml:space="preserve">Catégories de fibres animales </t>
  </si>
  <si>
    <t xml:space="preserve">Laine de mouton </t>
  </si>
  <si>
    <t>Fibre à croissance continue provenant de la toison des moutons et utilisée comme matière textile. (La fibre de laine, qui est un sous-poil, est très résistante et peut être facilement filée et tissée.) (Larousse, 2025)</t>
  </si>
  <si>
    <t xml:space="preserve">Ovis aries </t>
  </si>
  <si>
    <t xml:space="preserve">Soie grège </t>
  </si>
  <si>
    <t>Fil souple et résistant produit par la larve de divers papillons, en particulier du bombyx du mûrier, et qui lui sert à tisser sa coque nymphale. (Larousse, 2025)</t>
  </si>
  <si>
    <t xml:space="preserve">Bombyx mori </t>
  </si>
  <si>
    <t xml:space="preserve">Cocons vers à soie </t>
  </si>
  <si>
    <t>Etoffe faite avec le fil produit par les larves</t>
  </si>
  <si>
    <t>Catégories de matière première animale</t>
  </si>
  <si>
    <t xml:space="preserve">Peaux et cuirs de bovins bruts </t>
  </si>
  <si>
    <t>Peaux brutes de bovins (vaches, taureaux) récupérées juste après l’abattage, non encore transformées.</t>
  </si>
  <si>
    <t xml:space="preserve">Bos taurus </t>
  </si>
  <si>
    <t xml:space="preserve">Peaux et cuirs de buffles bruts </t>
  </si>
  <si>
    <t>Peaux brutes de buffles et bufflons récupérées juste après l’abattage, non encore transformées.</t>
  </si>
  <si>
    <t xml:space="preserve">Bubalus bubalis </t>
  </si>
  <si>
    <t xml:space="preserve">Peaux et cuirs de caprins bruts </t>
  </si>
  <si>
    <t>Peaux brutes de caprins (chèvres, chevreaux) récupérées juste après l’abattage, non encore transformées.</t>
  </si>
  <si>
    <t xml:space="preserve">Capra hircus </t>
  </si>
  <si>
    <t>Peaux et cuirs d'ovins bruts</t>
  </si>
  <si>
    <t>Peaux brutes d'ovins (moutons, brebis, agneaux) récupérées juste après l’abattage, non encore transformées.</t>
  </si>
  <si>
    <t>Fibres textiles fabriquées industriellement à partir de matières d’origine naturelle transformée (cellulose, pour les fibres artificielles) ou de produits pétrochimiques (fibres synthétiques). Contrairement aux fibres naturelles, elles possèdent une structure simple et sont obtenues en dissolvant ou en fondant la matière première, puis en extrudant le liquide à travers une filière. La fibre solidifiée prend la forme de la filière, bien que l’évaporation du solvant puisse créer des irrégularités. La forme finale dépend de la manière dont la fibre se solidifie à la sortie de la filière. (Larousse, 2025)</t>
  </si>
  <si>
    <t>Fibres chimiques fabriquées à partir de produits pétrochimiques. Elles sont produites en faisant fondre ou dissoudre la matière première, des polymères synthétiques, puis en extrudant le liquide à travers une filière. La fibre solidifiée prend la forme de la filière, et sa structure finale dépend de la manière dont elle se solidifie à la sortie.</t>
  </si>
  <si>
    <t>Catégories de fibres synthétiques</t>
  </si>
  <si>
    <r>
      <t xml:space="preserve">La fibre de polyester est une fibre synthétique constituée de polyéthylène téréphtalate (PET), un polymère à </t>
    </r>
    <r>
      <rPr>
        <b/>
        <sz val="11"/>
        <color theme="1"/>
        <rFont val="Aptos Narrow"/>
        <family val="2"/>
        <scheme val="minor"/>
      </rPr>
      <t>liaisons ester</t>
    </r>
    <r>
      <rPr>
        <sz val="11"/>
        <color theme="1"/>
        <rFont val="Aptos Narrow"/>
        <family val="2"/>
        <scheme val="minor"/>
      </rPr>
      <t>, présentant une bonne résistance mécanique et chimique, une faible absorption d’humidité et un point de fusion d’environ 150 °C. Elle est produite par polymérisation par condensation de l’acide téréphtalique (ou de son ester diméthyl téréphtalate) avec de l’éthylène glycol, puis le polymère est fondu, extrudé et étiré pour former des filaments cristallisés et orientés. Fibre polyvalente et économique, le polyester est majoritairement utilisé dans l’habillement, l’automobile, le bâtiment, l’isolation et les emballages.</t>
    </r>
  </si>
  <si>
    <r>
      <t xml:space="preserve">Le polyamide est une fibre synthétique composée de longues chaînes de polymères à </t>
    </r>
    <r>
      <rPr>
        <b/>
        <sz val="11"/>
        <color theme="1"/>
        <rFont val="Aptos Narrow"/>
        <family val="2"/>
        <scheme val="minor"/>
      </rPr>
      <t>liaisons amides</t>
    </r>
    <r>
      <rPr>
        <sz val="11"/>
        <color theme="1"/>
        <rFont val="Aptos Narrow"/>
        <family val="2"/>
        <scheme val="minor"/>
      </rPr>
      <t>, résistante, élastique et thermoplastique. Il est obtenu par polycondensation de l’acide adipique et de l’hexaméthylènediamine issus du pétrole, puis le polymère est fondu, extrudé et étiré pour orienter les chaînes moléculaires et former des filaments continus. Le nylon est utilisé dans l’habillement, les textiles techniques, l’automobile et les revêtements de sol ; sa production peut être relativement coûteuse mais certaines fibres peuvent être issues de matières recyclées ou biosourcées.</t>
    </r>
  </si>
  <si>
    <t>Polypropylene (PP)</t>
  </si>
  <si>
    <r>
      <t xml:space="preserve">La fibre de polypropylène est une fibre synthétique oléfinique constituée de </t>
    </r>
    <r>
      <rPr>
        <b/>
        <sz val="11"/>
        <color theme="1"/>
        <rFont val="Aptos Narrow"/>
        <family val="2"/>
        <scheme val="minor"/>
      </rPr>
      <t>chaînes de carbone saturé avec un groupe méthyle sur deux carbones</t>
    </r>
    <r>
      <rPr>
        <sz val="11"/>
        <color theme="1"/>
        <rFont val="Aptos Narrow"/>
        <family val="2"/>
        <scheme val="minor"/>
      </rPr>
      <t>, thermoplastique et à point de fusion d’environ 160–170 °C. Elle est fabriquée par polymérisation du propylène à l’aide de catalyseurs, puis par extrusion et refroidissement des filaments pour former la fibre. Résistante à l’humidité et aux produits chimiques, la fibre est majoritairement utilisée pour les tapis, géotextiles, cordages, fibres de renfort, produits sanitaires et rarement pour l’habillement, et reste peu coûteuse et facile à produire.</t>
    </r>
  </si>
  <si>
    <r>
      <t xml:space="preserve">La fibre acrylique est une fibre synthétique composée d’au moins 85 % d’unités répétitives </t>
    </r>
    <r>
      <rPr>
        <b/>
        <sz val="11"/>
        <color theme="1"/>
        <rFont val="Aptos Narrow"/>
        <family val="2"/>
        <scheme val="minor"/>
      </rPr>
      <t>d’acrylonitrile</t>
    </r>
    <r>
      <rPr>
        <sz val="11"/>
        <color theme="1"/>
        <rFont val="Aptos Narrow"/>
        <family val="2"/>
        <scheme val="minor"/>
      </rPr>
      <t>, douce, légère, isolante et résistante. Elle est obtenue par polymérisation de l’acrylonitrile dans un solvant pour former le PAN, puis filée par extrusion et solidification de filaments continus, éventuellement coupés en fibres courtes. Économique et polyvalente, l’acrylique est utilisée pour les pulls, vêtements de sport, tapis et accessoires, et sa production est modérée en complexité.</t>
    </r>
  </si>
  <si>
    <t>Elasthanne (EL)</t>
  </si>
  <si>
    <r>
      <t>L’élasthanne est une fibre synthétique composée d’au moins</t>
    </r>
    <r>
      <rPr>
        <b/>
        <sz val="11"/>
        <color theme="1"/>
        <rFont val="Aptos Narrow"/>
        <family val="2"/>
        <scheme val="minor"/>
      </rPr>
      <t xml:space="preserve"> 85 % de polyuréthane segmenté</t>
    </r>
    <r>
      <rPr>
        <sz val="11"/>
        <color theme="1"/>
        <rFont val="Aptos Narrow"/>
        <family val="2"/>
        <scheme val="minor"/>
      </rPr>
      <t>, capable de s’étirer jusqu’à trois fois sa longueur et de revenir rapidement à sa forme initiale. Il est produit par polyaddition de diisocyanates avec des polyols, puis filé en filaments ou en fibres recouvertes d’autres fibres pour améliorer la résistance à l’abrasion. Fibre utilisée pour les vêtements nécessitant élasticité et confort, comme le sport, le swimwear, les corsets et les bas, elle est plus coûteuse à produire que les fibres textiles classiques.</t>
    </r>
  </si>
  <si>
    <t>Aramide (AR)</t>
  </si>
  <si>
    <r>
      <t xml:space="preserve">Les fibres aramides sont des fibres synthétiques composées de </t>
    </r>
    <r>
      <rPr>
        <b/>
        <sz val="11"/>
        <color theme="1"/>
        <rFont val="Aptos Narrow"/>
        <family val="2"/>
        <scheme val="minor"/>
      </rPr>
      <t>macromolécules aromatiques reliées par des liaisons amides ou imides</t>
    </r>
    <r>
      <rPr>
        <sz val="11"/>
        <color theme="1"/>
        <rFont val="Aptos Narrow"/>
        <family val="2"/>
        <scheme val="minor"/>
      </rPr>
      <t>, très résistantes et stables dimensionnellement. Elles sont fabriquées par filage humide ou sec de polymères aromatiques (p-phénylène téréphtalamide pour para, poly-m-phénylène isophtalamide pour méta) dissous dans de l’acide sulfurique, avec étirement post-traitement. Majoritairement utilisées dans les vêtements de protection, composites, renforts de pneus et textiles techniques, les fibres aramides sont complexes et coûteuses à produire.</t>
    </r>
  </si>
  <si>
    <t xml:space="preserve">Autres fibres
Polyéthylène (PE) </t>
  </si>
  <si>
    <r>
      <t xml:space="preserve">Les fibres polyoléfiniques sont constituées de </t>
    </r>
    <r>
      <rPr>
        <b/>
        <sz val="11"/>
        <color theme="1"/>
        <rFont val="Aptos Narrow"/>
        <family val="2"/>
        <scheme val="minor"/>
      </rPr>
      <t>macromolécules d’hydrocarbures saturés</t>
    </r>
    <r>
      <rPr>
        <sz val="11"/>
        <color theme="1"/>
        <rFont val="Aptos Narrow"/>
        <family val="2"/>
        <scheme val="minor"/>
      </rPr>
      <t>, légères, hydrophobes et résistantes aux produits chimiques et aux UV ; UHMWPE se distingue par une résistance extrême et une faible densité. Elles sont produites par filage à partir de granules fondues (PE et PP) ou par gel-spinning pour l’UHMWPE, permettant d’obtenir des fibres hautement orientées et cristallisées. Ces fibres sont utilisées pour les tapis, géotextiles, cordages, équipements médicaux et protection, et leur production peut être simple pour le PE/PP mais complexe pour l’UHMWPE.</t>
    </r>
  </si>
  <si>
    <t xml:space="preserve">Fibres chimiques fabriquées à partir de cellulose régénérée (provenant de matières naturelles comme le bois ou le coton). La cellulose est dissoute dans un solvant spécifique pour former une solution qui est ensuite extrudée à travers une filière. La fibre solidifiée prend la forme de la filière, et sa structure finale dépend de la façon dont elle se solidifie à la sortie. </t>
  </si>
  <si>
    <t>Catégories de fibres artificielles</t>
  </si>
  <si>
    <t>Viscose (VI/CV)</t>
  </si>
  <si>
    <t>Modal (MOD)</t>
  </si>
  <si>
    <r>
      <t xml:space="preserve">Le modal est une </t>
    </r>
    <r>
      <rPr>
        <b/>
        <sz val="11"/>
        <color theme="1"/>
        <rFont val="Aptos Narrow"/>
        <family val="2"/>
        <scheme val="minor"/>
      </rPr>
      <t>fibre cellulosique régénérée de deuxième génération</t>
    </r>
    <r>
      <rPr>
        <sz val="11"/>
        <color theme="1"/>
        <rFont val="Aptos Narrow"/>
        <family val="2"/>
        <scheme val="minor"/>
      </rPr>
      <t>, lisse, douce, très absorbante et à haute résistance à l’humidité. Elle est fabriquée à partir de cellulose dissoute dans un bain de viscose modifié avec un degré de polymérisation élevé et un précipitation optimisée, donnant une fibre résistante et stable. Utilisée pour les vêtements près du corps et les sous-vêtements, elle est plus performante et légèrement plus coûteuse que la viscose classique.</t>
    </r>
  </si>
  <si>
    <t>Lyocell (LYO)</t>
  </si>
  <si>
    <r>
      <t xml:space="preserve">Le lyocell est une fibre artificielle à base de cellulose, absorbante, biodégradable, résistante à sec et conservant 85 % de sa résistance lorsqu’elle est mouillée. Elle est produite par filage de la cellulose dissoute directement dans le solvant organique N‑méthylmorpholine N‑oxyde (NMMO) en </t>
    </r>
    <r>
      <rPr>
        <b/>
        <sz val="11"/>
        <color theme="1"/>
        <rFont val="Aptos Narrow"/>
        <family val="2"/>
        <scheme val="minor"/>
      </rPr>
      <t>boucle fermée</t>
    </r>
    <r>
      <rPr>
        <sz val="11"/>
        <color theme="1"/>
        <rFont val="Aptos Narrow"/>
        <family val="2"/>
        <scheme val="minor"/>
      </rPr>
      <t>, puis filée à travers des filières et régénérée dans l’eau, avec récupération du solvant. Utilisée pour les vêtements, textiles non tissés et tissus techniques, elle combine performance et respect environnemental et est plus coûteuse que la viscose classique.</t>
    </r>
  </si>
  <si>
    <t>Acétate de cellulose (AC, diacétate et triacétate)</t>
  </si>
  <si>
    <t>L’acétate de cellulose est une fibre semi-synthétique obtenue par acétylation partielle ou totale des groupes hydroxyles de la cellulose, thermoplastique, brillante et peu absorbante. Elle est produite en traitant la cellulose avec l’anhydride acétique et l’acide acétique pour former l’acétate, puis dissoute dans l’acétone et extrudée dans l’air chaud pour former des filaments. Utilisée pour les doublures, vêtements et filtres à cigarettes, elle est plus spécialisée et coûteuse à produire que la viscose standard, avec des propriétés thermoplastiques uniques.</t>
  </si>
  <si>
    <t>Autres fibres artificielles</t>
  </si>
  <si>
    <t xml:space="preserve">Cupro, Alginate, Elastodienne? </t>
  </si>
  <si>
    <t xml:space="preserve">Fibres chimiques </t>
  </si>
  <si>
    <t xml:space="preserve">Fibres synthétiques </t>
  </si>
  <si>
    <t xml:space="preserve">Code couleur </t>
  </si>
  <si>
    <t xml:space="preserve">Polyester </t>
  </si>
  <si>
    <t xml:space="preserve">Polyamide </t>
  </si>
  <si>
    <t>Polyacrilonitrile</t>
  </si>
  <si>
    <t xml:space="preserve">Elasthanne </t>
  </si>
  <si>
    <t xml:space="preserve">Viscose </t>
  </si>
  <si>
    <t xml:space="preserve">Modal </t>
  </si>
  <si>
    <t xml:space="preserve">Acétate de cellulose </t>
  </si>
  <si>
    <t>Cupro</t>
  </si>
  <si>
    <t xml:space="preserve">Autres </t>
  </si>
  <si>
    <t xml:space="preserve">FAO </t>
  </si>
  <si>
    <t>Afghanistan</t>
  </si>
  <si>
    <t>Afrique du Sud</t>
  </si>
  <si>
    <t>Albanie</t>
  </si>
  <si>
    <t>Algérie</t>
  </si>
  <si>
    <t>Allemagne</t>
  </si>
  <si>
    <t xml:space="preserve">Allemagne </t>
  </si>
  <si>
    <t>Angola</t>
  </si>
  <si>
    <t>Antigua-et-Barbuda</t>
  </si>
  <si>
    <t>Argentine</t>
  </si>
  <si>
    <t>Arménie</t>
  </si>
  <si>
    <t>Australie</t>
  </si>
  <si>
    <t>Autriche</t>
  </si>
  <si>
    <t>Azerbaïdjan</t>
  </si>
  <si>
    <t>Bahamas</t>
  </si>
  <si>
    <t>Bahreïn</t>
  </si>
  <si>
    <t>Bangladesh</t>
  </si>
  <si>
    <t>Barbade</t>
  </si>
  <si>
    <t>Belgique</t>
  </si>
  <si>
    <t>Belize</t>
  </si>
  <si>
    <t>Bénin</t>
  </si>
  <si>
    <t>Bhoutan</t>
  </si>
  <si>
    <t>Bosnie-Herzégovine</t>
  </si>
  <si>
    <t>Botswana</t>
  </si>
  <si>
    <t>Brésil</t>
  </si>
  <si>
    <t>Bulgarie</t>
  </si>
  <si>
    <t>Burkina Faso</t>
  </si>
  <si>
    <t>Burundi</t>
  </si>
  <si>
    <t>Cambodge</t>
  </si>
  <si>
    <t>Cameroun</t>
  </si>
  <si>
    <t>Canada</t>
  </si>
  <si>
    <t>Chili</t>
  </si>
  <si>
    <t>Chine</t>
  </si>
  <si>
    <t xml:space="preserve">Chine </t>
  </si>
  <si>
    <t>Chypre</t>
  </si>
  <si>
    <t>Colombie</t>
  </si>
  <si>
    <t>Comores</t>
  </si>
  <si>
    <t>Congo</t>
  </si>
  <si>
    <t xml:space="preserve">Corée du Sud </t>
  </si>
  <si>
    <t>Costa Rica</t>
  </si>
  <si>
    <t>Côte d'Ivoire</t>
  </si>
  <si>
    <t>Croatie</t>
  </si>
  <si>
    <t>Cuba</t>
  </si>
  <si>
    <t>Danemark</t>
  </si>
  <si>
    <t>Djibouti</t>
  </si>
  <si>
    <t>Dominique</t>
  </si>
  <si>
    <t>Émirats arabes unis</t>
  </si>
  <si>
    <t>Espagne</t>
  </si>
  <si>
    <t>Estonie</t>
  </si>
  <si>
    <t>Eswatini</t>
  </si>
  <si>
    <t xml:space="preserve">Etats Unis </t>
  </si>
  <si>
    <t>Europe (sans Allemagne)</t>
  </si>
  <si>
    <t>Fidji</t>
  </si>
  <si>
    <t>Finlande</t>
  </si>
  <si>
    <t>France</t>
  </si>
  <si>
    <t>Gabon</t>
  </si>
  <si>
    <t>Gambie</t>
  </si>
  <si>
    <t>Géorgie</t>
  </si>
  <si>
    <t>Ghana</t>
  </si>
  <si>
    <t>Grèce</t>
  </si>
  <si>
    <t>Grenade</t>
  </si>
  <si>
    <t>Guatemala</t>
  </si>
  <si>
    <t>Guinée</t>
  </si>
  <si>
    <t>Guinée équatoriale</t>
  </si>
  <si>
    <t>Guinée-Bissau</t>
  </si>
  <si>
    <t>Guyana</t>
  </si>
  <si>
    <t>Haïti</t>
  </si>
  <si>
    <t>Honduras</t>
  </si>
  <si>
    <t>Hongrie</t>
  </si>
  <si>
    <t>Îles Salomon</t>
  </si>
  <si>
    <t>Inde</t>
  </si>
  <si>
    <t xml:space="preserve">Inde </t>
  </si>
  <si>
    <t>Indonésie</t>
  </si>
  <si>
    <t>Iraq</t>
  </si>
  <si>
    <t>Irlande</t>
  </si>
  <si>
    <t xml:space="preserve">Irlande </t>
  </si>
  <si>
    <t>Islande</t>
  </si>
  <si>
    <t>Israël</t>
  </si>
  <si>
    <t>Italie</t>
  </si>
  <si>
    <t>Jamaïque</t>
  </si>
  <si>
    <t>Japon</t>
  </si>
  <si>
    <t xml:space="preserve">Japon </t>
  </si>
  <si>
    <t>Jordanie</t>
  </si>
  <si>
    <t>Kazakhstan</t>
  </si>
  <si>
    <t>Kenya</t>
  </si>
  <si>
    <t>Kirghizistan</t>
  </si>
  <si>
    <t>Koweït</t>
  </si>
  <si>
    <t>Lesotho</t>
  </si>
  <si>
    <t>Lettonie</t>
  </si>
  <si>
    <t xml:space="preserve">Lettonie </t>
  </si>
  <si>
    <t>Liban</t>
  </si>
  <si>
    <t>Libéria</t>
  </si>
  <si>
    <t>Libye</t>
  </si>
  <si>
    <t>Lituanie</t>
  </si>
  <si>
    <t>Luxembourg</t>
  </si>
  <si>
    <t>Macédoine du Nord</t>
  </si>
  <si>
    <t>Madagascar</t>
  </si>
  <si>
    <t>Malaisie</t>
  </si>
  <si>
    <t>Malawi</t>
  </si>
  <si>
    <t>Mali</t>
  </si>
  <si>
    <t>Malte</t>
  </si>
  <si>
    <t>Maroc</t>
  </si>
  <si>
    <t>Maurice</t>
  </si>
  <si>
    <t>Mauritanie</t>
  </si>
  <si>
    <t>Mexique</t>
  </si>
  <si>
    <t>Mongolie</t>
  </si>
  <si>
    <t>Monténégro</t>
  </si>
  <si>
    <t>Mozambique</t>
  </si>
  <si>
    <t>Namibie</t>
  </si>
  <si>
    <t>Népal</t>
  </si>
  <si>
    <t>Nicaragua</t>
  </si>
  <si>
    <t>Niger</t>
  </si>
  <si>
    <t>Nigéria</t>
  </si>
  <si>
    <t>Nioué</t>
  </si>
  <si>
    <t>Norvège</t>
  </si>
  <si>
    <t xml:space="preserve">Norvège </t>
  </si>
  <si>
    <t>Nouvelle-Calédonie</t>
  </si>
  <si>
    <t>Nouvelle-Zélande</t>
  </si>
  <si>
    <t>Oman</t>
  </si>
  <si>
    <t>Ouganda</t>
  </si>
  <si>
    <t>Ouzbékistan</t>
  </si>
  <si>
    <t>Pakistan</t>
  </si>
  <si>
    <t xml:space="preserve">Pakistan </t>
  </si>
  <si>
    <t>Palestine</t>
  </si>
  <si>
    <t>Panama</t>
  </si>
  <si>
    <t>Papouasie-Nouvelle-Guinée</t>
  </si>
  <si>
    <t>Paraguay</t>
  </si>
  <si>
    <t>Pérou</t>
  </si>
  <si>
    <t>Philippines</t>
  </si>
  <si>
    <t>Pologne</t>
  </si>
  <si>
    <t>Polynésie française</t>
  </si>
  <si>
    <t>Porto Rico</t>
  </si>
  <si>
    <t>Portugal</t>
  </si>
  <si>
    <t>Qatar</t>
  </si>
  <si>
    <t>République centrafricaine</t>
  </si>
  <si>
    <t>République démocratique du Congo</t>
  </si>
  <si>
    <t>République dominicaine</t>
  </si>
  <si>
    <t>République tchèque</t>
  </si>
  <si>
    <t>Roumanie</t>
  </si>
  <si>
    <t xml:space="preserve">Russie </t>
  </si>
  <si>
    <t>Rwanda</t>
  </si>
  <si>
    <t>Sainte-Lucie</t>
  </si>
  <si>
    <t>Saint-Kitts-et-Nevis</t>
  </si>
  <si>
    <t>Saint-Vincent-et-les Grenadines</t>
  </si>
  <si>
    <t>Samoa</t>
  </si>
  <si>
    <t>Sao Tomé-et-Principe</t>
  </si>
  <si>
    <t>Sénégal</t>
  </si>
  <si>
    <t>Serbie</t>
  </si>
  <si>
    <t>Seychelles</t>
  </si>
  <si>
    <t>Sierra Leone</t>
  </si>
  <si>
    <t>Singapour</t>
  </si>
  <si>
    <t>Slovaquie</t>
  </si>
  <si>
    <t>Slovénie</t>
  </si>
  <si>
    <t>Somalie</t>
  </si>
  <si>
    <t>Soudan</t>
  </si>
  <si>
    <t>Soudan du Sud</t>
  </si>
  <si>
    <t>Sri Lanka</t>
  </si>
  <si>
    <t>Suède</t>
  </si>
  <si>
    <t>Suisse</t>
  </si>
  <si>
    <t>Suriname</t>
  </si>
  <si>
    <t>Tadjikistan</t>
  </si>
  <si>
    <t xml:space="preserve">Taiwan </t>
  </si>
  <si>
    <t>Tchad</t>
  </si>
  <si>
    <t>Thaïlande</t>
  </si>
  <si>
    <t>Togo</t>
  </si>
  <si>
    <t>Tonga</t>
  </si>
  <si>
    <t>Trinité-et-Tobago</t>
  </si>
  <si>
    <t>Tunisie</t>
  </si>
  <si>
    <t>Turkménistan</t>
  </si>
  <si>
    <t>Tuvalu</t>
  </si>
  <si>
    <t>Ukraine</t>
  </si>
  <si>
    <t>Uruguay</t>
  </si>
  <si>
    <t>Vanuatu</t>
  </si>
  <si>
    <t>Yémen</t>
  </si>
  <si>
    <t>Zambie</t>
  </si>
  <si>
    <t>Zimbabwe</t>
  </si>
  <si>
    <t>Source</t>
  </si>
  <si>
    <t>Zone</t>
  </si>
  <si>
    <t>Production en tonnes</t>
  </si>
  <si>
    <t>Abbréviation</t>
  </si>
  <si>
    <t>Gossypium spp. Fibres obtenues après égrenage du coton en graines, qui n'ont été ni cardées ni peignées. Les données commerciales comprennent également les fibres qui ont été nettoyées, blanchies, teintes ou rendues hydrophiles.</t>
  </si>
  <si>
    <t>Chiffre de source externe</t>
  </si>
  <si>
    <t>Chiffre officiel</t>
  </si>
  <si>
    <t>Valeur imputée par une agence réceptrice</t>
  </si>
  <si>
    <t>Valeur estimée</t>
  </si>
  <si>
    <t>Le terme «coton» désigne la fibre égrenée ou le coton brut. Il ne comprend pas le coton graine, les linters, les déchets des filatures de coton ou les fibres de coton ayant subi un traitement autre que la séparation de la fibre de la graine par l'égreneuse.</t>
  </si>
  <si>
    <t>Pays/Zones</t>
  </si>
  <si>
    <t>Afrique du sud</t>
  </si>
  <si>
    <t xml:space="preserve">Répartition de la production mondiale du produit "Jute, brut ou roui" en 2023 selon la base de données FAOSTATS - Produit exprimé en tonnes </t>
  </si>
  <si>
    <t>Jute blanc (Corchorus capsularis); jute rouge, jute tossa (C.olitorius). Les données commerciales concernent le jute brut ou transformé (mais non filé) l'étoupe et les déchets, les déchets de filature et les effilochés et peuvent comprendre les fibres analogues au jute</t>
  </si>
  <si>
    <t xml:space="preserve">Production en tonnes </t>
  </si>
  <si>
    <t xml:space="preserve">Source </t>
  </si>
  <si>
    <t xml:space="preserve">Abbréviation </t>
  </si>
  <si>
    <t>Valeur manquante</t>
  </si>
  <si>
    <t xml:space="preserve">Répartition de la production mondiale du produit "Lin, brut ou roui" en 2023 selon la base de données FAOSTATS - Produit exprimé en tonnes </t>
  </si>
  <si>
    <t>Linum usitatissimum Paille de lin. Le lin est cultivé à la fois pour ses graines et pour ses fibres. La fibre est tirée de la tige. Les données sont exprimées en équivalent de paille.</t>
  </si>
  <si>
    <t xml:space="preserve">Zone </t>
  </si>
  <si>
    <t xml:space="preserve">Répartition de la production mondiale du produit "Chanvre, brut ou roui" en 2023 selon la base de données FAOSTATS - Produit exprimé en tonnes </t>
  </si>
  <si>
    <t>Cannabis sativa. Cette plante est cultivée à la fois pour ses graines et pour ses fibres. Les fibres sont tirées de la tige. Les données commerciales comprennent la fibre brute, rouie, teillée, peignée, l'étoupe et les déchets.</t>
  </si>
  <si>
    <t xml:space="preserve">Répartition de la production mondiale du produit "Fibre de coco brute" en 2023 selon la base de données FAOSTATS - Produit exprimé en tonnes </t>
  </si>
  <si>
    <t>Cocos nucifera. La fibre de coco provient de l'enveloppe fibreuse du mésocarpe. Pour les données commerciales, voir 789.</t>
  </si>
  <si>
    <t xml:space="preserve">Répartition de la production mondiale du produit "Kénaf et autres fibres synthétiques libériennes, brut ou roui" en 2023 selon la base de données FAOSTATS - Produit exprimé en tonnes </t>
  </si>
  <si>
    <t>Cette catégorie comprend notamment: le jute de Chine (Abutilon avicennae); le jute du Congo, uréna, paka (Urena lobata; U. sinuata); l'abrome (Abroma augusta); le kenaf, jute de Thaïlande (Hibiscus cannabinus); la roselle (H. sabdariffa); le chanvre indien (Crotalaria juncea). Cette définition couvre toutes les fibres textiles extraites des tiges de dicotylédones, à l'exception du lin, de la ramie, du chanvre et du jute proprement dit. Pour les données commerciales, voir 780</t>
  </si>
  <si>
    <t xml:space="preserve">Répartition de la production mondiale du produit "Sisal brut" en 2023 selon la base de données FAOSTATS - Produit exprimé en tonnes </t>
  </si>
  <si>
    <t>Agave sisalana. La fibre de sisal est tirée des feuilles de la plante, qui sert également de plante ornementale. Les données commerciales concernent les fibres brutes, préparées pour la filature, ainsi que l'étoupe et les déchets, y compris les déchets de filature et les effilochés.</t>
  </si>
  <si>
    <t xml:space="preserve">Répartition de la production mondiale du produit "Abaca, fibre de manille, brut" en 2023 selon la base de données FAOSTATS - Produit exprimé en tonnes </t>
  </si>
  <si>
    <t>Musa textilis. La fibre est tirée du pédoncule de certains bananiers. 
Pour les données commerciales, voir 789. (FAO)</t>
  </si>
  <si>
    <t xml:space="preserve">Répartition de la production mondiale du produit "Kapok, fibre, brut" en 2022 selon la base de données FAOSTATS - Produit exprimé en tonnes </t>
  </si>
  <si>
    <t>Ceiba pentandra. Cet arbre est cultivé à la fois pour ses graines et pour ses fibres. Les données commerciales ne concernent que les fibres qui ont été pressées, cardées ou peignées pour la filature.</t>
  </si>
  <si>
    <t xml:space="preserve">Répartition de la production mondiale du produit "Fibres d'agave, brut n.a.c" en 2023 selon la base de données FAOSTATS - Produit exprimé en tonnes </t>
  </si>
  <si>
    <t>Cette catégorie comprend notamment: l'aloès vert (Agave foetida); le henequen (A. fourcroydes); l'ixtle (A. lecheguilla); le maguey (A. cantala); le pité (A. americana); le sisal du Salvador (A. letonae). Voir 789. Les feuilles de certaines variétés d'agaves sont utilisées pour la production de boissons alcoolisées - aquamiel, mezcal, pulque et tequila.</t>
  </si>
  <si>
    <t xml:space="preserve">Répartition de la production mondiale du produit "Ramie, brut ou roui" en 2023 selon la base de données FAOSTATS - Produit exprimé en tonnes </t>
  </si>
  <si>
    <t>Ramie, ramie blanche (Boehmeria nivea); ramie verte (B. tenacissima). La fibre de ramie est tirée de la filasse de la plante. Pour les données commerciales, voir 780.</t>
  </si>
  <si>
    <t>Cette catégorie comprend notamment les fibres suivantes: sparte (Lygeum spartum; Stipa tenacissima); chanvre d'Afrique (Sansevieria spp); tupi (Neoglaziovia variegata); fique (Furcraea macrophylla); chanvre de Maurice (F. gigantea); lin de Nouvelle-Zélande (Phormium tenax); palmier ixtle (Samuela carnerosana). Autres fibres qui ne sont pas identifiées séparément du fait de leur importance secondaire au plan international. Etant donné leur importance locale limitée, certains pays communiquent sous cette rubrique des données relatives à des fibres végétales qui sont classées séparément par la FAO. La fibre est tirée des feuilles, des tiges ou des fruits de la plante. Lorsque la partie fibreuse est habituellement utilisée à d'autres fins, les données ne concernent que les fibres destinées à la filature. Pour les données commerciales, voir le N° 789.</t>
  </si>
  <si>
    <t>Laines</t>
  </si>
  <si>
    <t xml:space="preserve">Veaux </t>
  </si>
  <si>
    <t xml:space="preserve">Buffles </t>
  </si>
  <si>
    <t>Caprins</t>
  </si>
  <si>
    <t>Fibre naturelle provenant d'ovins adultes ou d'agneaux. Comprend la laine lavée à dos, la laine de tonte, la laine de peaux (prélevée sur des animaux abattus), mais non la laine cardée ou peignée.</t>
  </si>
  <si>
    <t>Cocons de ver à soie se prêtant au dévidage. Les données commerciales sont exprimées en équivalent de soie, soit 5 pour cent du poids des cocons.</t>
  </si>
  <si>
    <t>Obtenue par dévidage des filaments des cocons. Non moulinée.</t>
  </si>
  <si>
    <t xml:space="preserve">Bovins </t>
  </si>
  <si>
    <t xml:space="preserve">Ovins </t>
  </si>
  <si>
    <t xml:space="preserve">Caprins </t>
  </si>
  <si>
    <t>Valeur</t>
  </si>
  <si>
    <t xml:space="preserve">Gros bovins </t>
  </si>
  <si>
    <t xml:space="preserve">Pays ou Région </t>
  </si>
  <si>
    <t>RoW (Faire proposition des pays producteurs en fonctions des pistes de pour MMFC notamment)</t>
  </si>
  <si>
    <t xml:space="preserve">Part de production </t>
  </si>
  <si>
    <r>
      <t xml:space="preserve">Production vierge mondiale </t>
    </r>
    <r>
      <rPr>
        <b/>
        <sz val="11"/>
        <color theme="1"/>
        <rFont val="Aptos Narrow"/>
        <family val="2"/>
        <scheme val="minor"/>
      </rPr>
      <t xml:space="preserve">en millions de tonnes </t>
    </r>
  </si>
  <si>
    <t xml:space="preserve">Production recyclée mondiale en millions de tonnes </t>
  </si>
  <si>
    <t xml:space="preserve">Production mondiale en millions de tonnes </t>
  </si>
  <si>
    <t>Estimations basées sur les données de Statista</t>
  </si>
  <si>
    <t>Bibliographie: instances gourvernementales, associations d'industries etc..</t>
  </si>
  <si>
    <t>Estimations basée sur les données de Statista</t>
  </si>
  <si>
    <t>Bibliographie: instances gourvernementales, associations d'industries etc..
000'MT pour l'année 2022-2023</t>
  </si>
  <si>
    <t xml:space="preserve">Ministère des textiles </t>
  </si>
  <si>
    <t>Polyester sector study - PACRA</t>
  </si>
  <si>
    <t>Cv Sustainibilty Reports 2023</t>
  </si>
  <si>
    <t>1161020 MT</t>
  </si>
  <si>
    <t>Department of Chemicals &amp; Petro-chemicals - Annual Report 2022-2023</t>
  </si>
  <si>
    <t>Industrial Association of Chemical Fibers (IVC) - Annual report 2022</t>
  </si>
  <si>
    <t>Polypropylene</t>
  </si>
  <si>
    <t>China textile Leader 2024 (+5,7% 2023)</t>
  </si>
  <si>
    <t>22230 MT</t>
  </si>
  <si>
    <t>China textile Leader 2024 (+2,6% 2023)</t>
  </si>
  <si>
    <t>9615 MT</t>
  </si>
  <si>
    <t xml:space="preserve">Instances consultées </t>
  </si>
  <si>
    <t>Beaucoup d'informations et d'association/fédérarion autour des fibres chimiques mais peu de chiffres communiqués
Departement of chemicals and petrochemicals
Association of Man-made Fibre Industry India (AMFII)
The Manmade &amp; Technical Textiles Export Promotion Council (MATEXIL) formerly SRTEPC</t>
  </si>
  <si>
    <t>Très peu de documentations officielle</t>
  </si>
  <si>
    <t xml:space="preserve">Très peu de documentation officielle. 
Pakistan Chemical Manufacturers Association (PCMA)
All Pakistan Textile Mills Association (APTMA)
Pakistan Credit Rating Agency (PACRA) </t>
  </si>
  <si>
    <t>Bilan fibres chimiques pour bilan fibres total (en million de tonnes)</t>
  </si>
  <si>
    <t>RoW</t>
  </si>
  <si>
    <t>Bilan fibres chimiques pour bilan fibres total (en tonnes)</t>
  </si>
  <si>
    <t>Part de production (Statista)</t>
  </si>
  <si>
    <t xml:space="preserve">Production en million de tonnes </t>
  </si>
  <si>
    <t xml:space="preserve">. 1,59 (Staple fibrefill), 1,16 (Staple fiber), 2,6 (Filament yarn) et 0,014 (Industrial yarn) (1) 
. 0,039040 (2) </t>
  </si>
  <si>
    <t xml:space="preserve">.(1) Departement of chemical &amp; petrochemicals
.(2) Wazir advisors  </t>
  </si>
  <si>
    <t>0,04619 (Filament yarn) et 0,11547 (Industrial yarn)</t>
  </si>
  <si>
    <t>. Departement of chemical &amp; petrochemicals</t>
  </si>
  <si>
    <t xml:space="preserve">. 0,06668 (1)  
. 0,00083 (2) </t>
  </si>
  <si>
    <t>0,0129 (Yarn)</t>
  </si>
  <si>
    <t xml:space="preserve">Wazir advisors </t>
  </si>
  <si>
    <t xml:space="preserve">Intances consultées  </t>
  </si>
  <si>
    <t xml:space="preserve">. CV Sustainibility  (Institution publique chinoise pour fibres chimiques)
. China Chemical Fibers Association (CCFA)
--&gt; Pas mal de données dans les rapports annuels </t>
  </si>
  <si>
    <t xml:space="preserve">. Departement of chemicals and petrochemicals
. Association of Man-made Fibre Industry India (AMFII)
. The Manmade &amp; Technical Textiles Export Promotion Council (MATEXIL) formerly SRTEPC
--&gt; Beaucoup d'informations et d'association/fédérarion autour des fibres chimiques mais peu de chiffres communiqués et chiffres contradictoires </t>
  </si>
  <si>
    <t xml:space="preserve">. National Concil of Textile Organizations (NCTO) 
. United Nations 
--&gt; Pas de données sur les volumes produits, mais sur la valeur des exports pour les fibres chimiques </t>
  </si>
  <si>
    <t>. TMMFA — Taiwan Man-Made Fiber Industries Association
. Taiwan Textile Federation (TTF, 紡拓會)
--&gt; Il y à l'air d'avoir de la documentation sur le secteur mais pas en anglais, traduction chronophage…</t>
  </si>
  <si>
    <t xml:space="preserve">. Korean Federation of Synthetic Stretched Yarn Industry
. Korea Chemical Fibers Association (KCFA) 
. Korean Polyester Fiber Association
. Korean Statistical Information Service (KOSIS)
--&gt; Très peu de données en libre accès, que ce soit en terme monétaire ou physique </t>
  </si>
  <si>
    <t>. Japan Chemical Fibers Association (JCFA)
. Japan Textile Federation (JTF) 
. E-Stat Portal Site of Official Statistics of Japan
--&gt; Peu de documentation sur le secteur…</t>
  </si>
  <si>
    <t xml:space="preserve">. Pakistan Chemical Manufacturers Association (PCMA)
. All Pakistan Textile Mills Association (APTMA)
. Pakistan Credit Rating Agency (PACRA) 
--&gt; Très peu de documentation officielle. </t>
  </si>
  <si>
    <t>. Die Chemiefaserindustrie in der Bundesrepublik Deutschland - Industrievereinigung Chemiefaser e.V.
--&gt; Pas mal d'informations sur le secteur avec des valeurs de volumes produits pour les fibres synthétiques, ils produisent aussi des fibres artificiellles mais peu de données chiffrées la dessus. En revanche ils donnent un listing de toutes les entreprises produisant des fibres textiles, classées en fonction de la nature des fibres produites</t>
  </si>
  <si>
    <t>Europe (hors Allemagne)</t>
  </si>
  <si>
    <t xml:space="preserve">Italie </t>
  </si>
  <si>
    <t xml:space="preserve">Autriche </t>
  </si>
  <si>
    <t>Vietnam</t>
  </si>
  <si>
    <t xml:space="preserve">Production en millions de tonnes </t>
  </si>
  <si>
    <t>Instances consultées</t>
  </si>
  <si>
    <t xml:space="preserve">. Istats - Instituto Nazionale di Statistica 
. FerderChimica - Confindustria 
--&gt; Production certaine mais pas de données transparentes </t>
  </si>
  <si>
    <t xml:space="preserve">. Die Österreichische Textilindustrie - STATISTISCHER JAHRESBERICHT 2023
. Annual and Sustainability Report 2023 of the Lenzing Group
--&gt; Bonne description du secteur et documentation sur valeurs monétaires des fibres produites. Producteur fibres chimiques important, particulièrement viscose,  en Europe mais beaucoup d'usines à l'étranger, peu de choses sur le territoire autrichien. </t>
  </si>
  <si>
    <t xml:space="preserve">. Pakistan Chemical Manufacturers Association (PCMA)
. All Pakistan Textile Mills Association (APTMA)
. Pakistan Credit Rating Agency (PACRA) 
--&gt; Très peu de documentation officielle </t>
  </si>
  <si>
    <t xml:space="preserve"> </t>
  </si>
  <si>
    <r>
      <t xml:space="preserve">La viscose est une fibre artificielle </t>
    </r>
    <r>
      <rPr>
        <b/>
        <sz val="11"/>
        <color theme="1"/>
        <rFont val="Aptos Narrow"/>
        <family val="2"/>
        <scheme val="minor"/>
      </rPr>
      <t>constituée de cellulose régénérée</t>
    </r>
    <r>
      <rPr>
        <sz val="11"/>
        <color theme="1"/>
        <rFont val="Aptos Narrow"/>
        <family val="2"/>
        <scheme val="minor"/>
      </rPr>
      <t xml:space="preserve">, douce, absorbante et souple, avec une résistance modérée à l’humidité et à la traction. Elle est produite en dissolvant la cellulose (bois ou coton) dans l’hydroxyde de sodium puis en la transformant en xanthate de cellulose, extrudée ensuite dans un bain acide pour régénérer la cellulose en filaments. Fibre économique et polyvalente, elle est majoritairement utilisée pour l’habillement, le linge de maison et les textiles techniques, mais sa production implique des procédés chimiques sensibles. Il existe aussi d'autres types de fibres de viscose : la viscose à module humide élevé, avec une meilleure résistance mécanique et vis à vis de l'humidité, produite par un degré de polymérisation plus élevé, la viscose forte, a haute résistance à la traction pour les vêtements de travail notament, produite avec un procédé de viscose renforcé et la viscose modifiée, améliorées chimiquement ou physiquement pour des propriétés spécifiques comme l’anti-pilling ou le retard de flamme. </t>
    </r>
  </si>
  <si>
    <t xml:space="preserve">URL - Accès </t>
  </si>
  <si>
    <t xml:space="preserve">MP chimiques </t>
  </si>
  <si>
    <t xml:space="preserve">Artificielles </t>
  </si>
  <si>
    <t xml:space="preserve">Synthétiques </t>
  </si>
  <si>
    <t xml:space="preserve">Nom </t>
  </si>
  <si>
    <t xml:space="preserve">Type </t>
  </si>
  <si>
    <t xml:space="preserve">UN data </t>
  </si>
  <si>
    <t xml:space="preserve">Un Comtrade </t>
  </si>
  <si>
    <t>OCDE</t>
  </si>
  <si>
    <t>Eurostat</t>
  </si>
  <si>
    <t xml:space="preserve">Portée </t>
  </si>
  <si>
    <t xml:space="preserve">Mondiale </t>
  </si>
  <si>
    <t xml:space="preserve">Européenne </t>
  </si>
  <si>
    <t>Industrievereinigung Chemiefaser (IVC)</t>
  </si>
  <si>
    <t>Base de données internationale</t>
  </si>
  <si>
    <t>Textile Exchange</t>
  </si>
  <si>
    <t>Base de données européenne</t>
  </si>
  <si>
    <t>Association de producteurs de fibres (Allemagne)</t>
  </si>
  <si>
    <t xml:space="preserve">ONG secteur textile </t>
  </si>
  <si>
    <t xml:space="preserve">Contact général </t>
  </si>
  <si>
    <t xml:space="preserve">Message </t>
  </si>
  <si>
    <t xml:space="preserve">Contenu </t>
  </si>
  <si>
    <t xml:space="preserve">Envoyé? </t>
  </si>
  <si>
    <t>Dear Sir or Madam,
I am writing to you in my capacity as Project Engineer in charge of the “Textile and Leather” workstream at The Shift Project, a French association dedicated to the decarbonisation of the economy.
The Shift Project has recently launched a programme of work focused on the decarbonisation of the textile and leather sectors. The objective of this project is, on the one hand, to calculate the carbon footprint of these sectors at both global and France (consumption-based) scopes, and on the other hand, to identify and quantify key decarbonisation levers. These analyses are conducted within a systemic approach and are articulated with other sectoral projects carried out by The Shift Project (agriculture, chemicals, jobs and skills, etc.), in order to contribute to a coherent vision of a low-carbon France.
The scope of the study includes apparel, household and upholstery textiles and leather, technical and professional textiles and leather, as well as footwear and leather goods.
I am currently working on a global mapping of textile and leather raw materials. In this context, your *Materials Market Report* represents an excellent starting point and a highly valuable source of information. However, my work requires a finer level of detail regarding production volumes by country, particularly for chemical fibres (synthetic and man-made cellulosic fibres). Your analyses notably rely on Maia reports, which are paywalled, preventing direct access to the underlying data and to the detailed geographical breakdown of production volumes.
In this context, I would like to raise the following questions:
* Do the reports you cite include a breakdown of global production volumes of chemical fibres (synthetic and man-made), by region and/or by country?
* If not, are you aware of alternative sources or references that could support this type of geographical allocation?
* Could you possibly direct me to individuals or organisations who may have access to such data or who work on country-level estimation methodologies?
* Finally, would you be available to discuss production estimation methodologies by country, or to review and provide feedback on this mapping exercise?
Thank you very much in advance for your time and support. I remain at your disposal should you require any further information.
Kind regards,
Alice Espinasse Valerian
Project Engineer – Textile and Leather
The Shift Project</t>
  </si>
  <si>
    <t xml:space="preserve">Personne Linkedin  </t>
  </si>
  <si>
    <t xml:space="preserve">ASFI (Association de l'industrie de la fibre synthétique) </t>
  </si>
  <si>
    <t>Association de producteurs de fibres (Inde)</t>
  </si>
  <si>
    <t>Nationale (Inde)</t>
  </si>
  <si>
    <t>Nationale (Allemagne)</t>
  </si>
  <si>
    <t>Dear Sir or Madam,
I am writing to you in my capacity as Project Engineer in charge of the “Textile and Leather” workstream at The Shift Project, a French association dedicated to the decarbonisation of the economy.
The Shift Project has recently launched a programme of work focused on the decarbonisation of the textile and leather sectors. The objective of this project is, on the one hand, to calculate the carbon footprint of these sectors at both global and France (consumption-based) scopes, and on the other hand, to identify and quantify the main decarbonisation levers. This work is conducted within a systemic approach, in coherence with other sectoral projects carried out by The Shift Project (agriculture, chemicals, jobs and skills, etc.), in order to contribute to a comprehensive vision of a low-carbon France.
The scope of the study includes apparel, household and upholstery textiles and leather, technical and professional textiles and leather, as well as footwear and leather goods.
I am currently working on a global mapping of textile and leather raw materials. Establishing a breakdown of production volumes of chemical fibres (man-made cellulosic and synthetic fibres) by country, or at least by major world regions, has proven particularly challenging due to limited data availability and low transparency on these topics. As India is one of the world’s leading producing countries, it seemed natural to reach out to an organisation such as yours to discuss this work.
In this context, I would like to raise the following questions:
•	Do you have reports, data sources, contacts or other information regarding production volumes of chemical fibres (viscose, polyester, etc.) in India, for example in the form of time series? If available, are there also global datasets with country-level breakdowns, or individuals you could redirect us to on these topics?
•	Would you be available to exchange on the organisation of the Indian textile fibre production sector (chemical fibres and other textile fibres), including the structure of federations and associations, industrial dynamics and production trajectories?
•	Finally, a first version of our mapping includes national production estimates. Would you be willing to review this work and share your feedback?
•	
Thank you very much in advance for your time and support. I remain at your disposal should you require any further information.
Kind regards,</t>
  </si>
  <si>
    <t>Dear Sir or Madam,
I am writing to you in my capacity as Project Engineer in charge of the “Textile and Leather” workstream at The Shift Project, a French association dedicated to the decarbonisation of the economy.
The Shift Project has recently launched a programme of work focused on the decarbonisation of the textile and leather sectors. The aim of this project is, on the one hand, to calculate the carbon footprint of these sectors at both global and France (consumption-based) scopes, and on the other hand, to identify and quantify the main decarbonisation levers. This work is carried out within a systemic approach, in coherence with other sectoral projects conducted by The Shift Project (agriculture, chemicals, jobs and skills, etc.), in order to contribute to a comprehensive vision of a low-carbon France.
The scope of the study covers apparel, household and upholstery textiles and leather, technical and professional textiles and leather, as well as footwear and leather goods.
I am currently working on a global mapping of textile and leather raw materials. Establishing a breakdown of production volumes of chemical fibres (man-made cellulosic and synthetic fibres) by country, or at least by major world regions, has proven particularly challenging due to limited data availability and an overall lack of transparency on these topics. In addition, Europe has relatively few federative structures or associations that centralise information on chemical fibre production. It therefore seemed natural to contact you, as your organisation is recognised as a key stakeholder on these issues at the international level.
In this context, I would like to raise the following questions:
– Do you have reports, data sources, contacts or other information regarding production volumes of chemical fibres (viscose, polyester, etc.) in Germany, or more broadly at the European level, for example in the form of time series? If so, are there also global datasets available with country-level breakdowns, or contacts who could help guide us on these topics?
– Would you be available to exchange on the organisation of the textile fibre production sector in Germany and Europe (chemical fibres and other fibres), particularly regarding the structure of federations and associations, industrial dynamics and production trajectories?
– Finally, a first version of our mapping includes national production estimates. Would you be willing to review this work and share your feedback?</t>
  </si>
  <si>
    <t>IVC@IVC-eV.de</t>
  </si>
  <si>
    <t xml:space="preserve">MP général </t>
  </si>
  <si>
    <t xml:space="preserve">MP naturelles </t>
  </si>
  <si>
    <t xml:space="preserve">Peaux et cuirs </t>
  </si>
  <si>
    <t xml:space="preserve">Fibres animales </t>
  </si>
  <si>
    <t xml:space="preserve">Institut de Recherche Nationale (France) </t>
  </si>
  <si>
    <t xml:space="preserve">IFPEN (Institut Français du Pétrole et des Energies Nouvelles) </t>
  </si>
  <si>
    <t>https://textileexchange.org/contact/</t>
  </si>
  <si>
    <t xml:space="preserve">offdel@asfiindia.com 
offmum@asfiindia.com </t>
  </si>
  <si>
    <t>Turquie</t>
  </si>
  <si>
    <t>Pays-Bas</t>
  </si>
  <si>
    <t>Kosovo*</t>
  </si>
  <si>
    <t xml:space="preserve">Chevreaux </t>
  </si>
  <si>
    <t xml:space="preserve">Agneaux </t>
  </si>
  <si>
    <t>Poids moyen d'un cuir tanné en kg</t>
  </si>
  <si>
    <t xml:space="preserve">Poids moyen d'une peau brute en kg </t>
  </si>
  <si>
    <t xml:space="preserve">Taux de valorisation dans l'industrie du cuir </t>
  </si>
  <si>
    <t>Veaux</t>
  </si>
  <si>
    <t>Remarque(s)</t>
  </si>
  <si>
    <t>Distribution du cheptel abattus</t>
  </si>
  <si>
    <t>Données EUROSTATS</t>
  </si>
  <si>
    <t>Données FAOSTATS</t>
  </si>
  <si>
    <t>Informations générales</t>
  </si>
  <si>
    <t>Chevreaux</t>
  </si>
  <si>
    <t>Agneaux</t>
  </si>
  <si>
    <t xml:space="preserve">Pays </t>
  </si>
  <si>
    <t xml:space="preserve">Quantité de cuirs tannées produits en kg par l'industrie du cuir </t>
  </si>
  <si>
    <t xml:space="preserve">Quantité de peaux brutes en kg mobilisées pour l'industrie du cuir </t>
  </si>
  <si>
    <t>Nombre de peaux mobilisées pour l'industrie du cuir</t>
  </si>
  <si>
    <t>Nombre de peaux mobilisables (animaux abattus)</t>
  </si>
  <si>
    <t xml:space="preserve">Nombre de têtes abattues </t>
  </si>
  <si>
    <t>Nombre de têtes abattues</t>
  </si>
  <si>
    <t>Animaux abattus en 2023 en tête selon les données de la FAOSTATS</t>
  </si>
  <si>
    <t xml:space="preserve">Valeur </t>
  </si>
  <si>
    <t>Part des veaux dans le total bovin abattus</t>
  </si>
  <si>
    <t>TOTAL BOVINS (avec veaux)</t>
  </si>
  <si>
    <t>TOTAL BOVINS (hors veaux)</t>
  </si>
  <si>
    <t>TOTAL VEAUX</t>
  </si>
  <si>
    <t>Total hors abattoir</t>
  </si>
  <si>
    <t xml:space="preserve">Bovins (Jeunes + Gros) </t>
  </si>
  <si>
    <t xml:space="preserve">Jeunes bovins </t>
  </si>
  <si>
    <t xml:space="preserve">Total en abattoir </t>
  </si>
  <si>
    <t>Bovins (Jeunes + Gros)</t>
  </si>
  <si>
    <t xml:space="preserve">Zone géographique </t>
  </si>
  <si>
    <t xml:space="preserve">Infos supplémentaires </t>
  </si>
  <si>
    <t>Totaux</t>
  </si>
  <si>
    <t>Hors abattoir</t>
  </si>
  <si>
    <t xml:space="preserve">En abattoir </t>
  </si>
  <si>
    <t xml:space="preserve">Nombre de bêtes abattus par pays de l'UE en 2023 selon la base de données EUROSTATS (en tête d'animaux abattus) </t>
  </si>
  <si>
    <t/>
  </si>
  <si>
    <t>Provisoire</t>
  </si>
  <si>
    <t>Non  disponible</t>
  </si>
  <si>
    <t xml:space="preserve">Attributs d'observation </t>
  </si>
  <si>
    <t xml:space="preserve">Valeur en tête </t>
  </si>
  <si>
    <t xml:space="preserve">Valeur en mille tête </t>
  </si>
  <si>
    <t xml:space="preserve">Nombre de veaux abattus par pays de l'UE en 2023 selon la base de données EUROSTATS (en tête d'animaux abattus) </t>
  </si>
  <si>
    <t xml:space="preserve">Non disponible </t>
  </si>
  <si>
    <t>Confidentiel</t>
  </si>
  <si>
    <t>Valeur en têtes</t>
  </si>
  <si>
    <t xml:space="preserve">Valeur en mille têtes </t>
  </si>
  <si>
    <t xml:space="preserve">Nombre de jeunes bovins abattus par pays de l'UE en 2023 en abattoir selon la base de données EUROSTATS (en tête d'animaux abattus) </t>
  </si>
  <si>
    <t>Non disponible</t>
  </si>
  <si>
    <t xml:space="preserve">Nombre de gros bovins abattus par pays de l'UE en 2023 en abattoir selon la base de données EUROSTATS (en tête d'animaux abattus) </t>
  </si>
  <si>
    <t xml:space="preserve"> Non disponible </t>
  </si>
  <si>
    <t xml:space="preserve">Estimation </t>
  </si>
  <si>
    <t>Non significatif</t>
  </si>
  <si>
    <t xml:space="preserve">Non significatif </t>
  </si>
  <si>
    <t xml:space="preserve">Nombre de jeunes bovins abattus par pays de l'UE en 2023 hors abattoir selon la base de données EUROSTATS (en tête d'animaux abattus) </t>
  </si>
  <si>
    <t xml:space="preserve">Nombre de gros bovins abattus par pays de l'UE en 2023 hors abattoir selon la base de données EUROSTATS (en tête d'animaux abattus) </t>
  </si>
  <si>
    <t>Chevreau</t>
  </si>
  <si>
    <t>Caprin</t>
  </si>
  <si>
    <t>Chèvre</t>
  </si>
  <si>
    <t>Agneau</t>
  </si>
  <si>
    <t>Ovin</t>
  </si>
  <si>
    <t>Mouton</t>
  </si>
  <si>
    <t>Brebis</t>
  </si>
  <si>
    <t>Vache</t>
  </si>
  <si>
    <t>Bovin</t>
  </si>
  <si>
    <t>Génisse</t>
  </si>
  <si>
    <t>Veau</t>
  </si>
  <si>
    <t>Jeune bovin</t>
  </si>
  <si>
    <t>Taureau</t>
  </si>
  <si>
    <t>Bœuf</t>
  </si>
  <si>
    <t>Négociants CNC</t>
  </si>
  <si>
    <t>CNC</t>
  </si>
  <si>
    <t>Institut de l'elevage</t>
  </si>
  <si>
    <t>Agribalyse</t>
  </si>
  <si>
    <t>Peau finie ratio kg / m2</t>
  </si>
  <si>
    <t>Poids peau finie (kg)</t>
  </si>
  <si>
    <t>Poids peau brute (kg)</t>
  </si>
  <si>
    <t>Taille peau (m2)</t>
  </si>
  <si>
    <t>Poids carcasse animal (kg)</t>
  </si>
  <si>
    <t>Poids vif animal (kg)</t>
  </si>
  <si>
    <t>Animaux</t>
  </si>
  <si>
    <t>Type</t>
  </si>
  <si>
    <t>Tableau de conversion</t>
  </si>
  <si>
    <t>CTC</t>
  </si>
  <si>
    <t>%</t>
  </si>
  <si>
    <t>Surface collet (en % de peau)</t>
  </si>
  <si>
    <t>Surface croupon (en % de peau)</t>
  </si>
  <si>
    <t>Ratio poids masque / poids peau bovin</t>
  </si>
  <si>
    <t>Ratio poids vif / poids carcasse</t>
  </si>
  <si>
    <t>Agribalyse v1.1 : https://www.eco-conception.fr/data/sources/users/4/guide-agro-alimentaire-2014.pdf</t>
  </si>
  <si>
    <t>kg</t>
  </si>
  <si>
    <t>Poids vif à l'abattage - chevreau</t>
  </si>
  <si>
    <t>Poids vif à l'abattage - chèvre</t>
  </si>
  <si>
    <t>Poids vif à l'abattage - agneau</t>
  </si>
  <si>
    <t>Poids vif à l'abattage - brebis</t>
  </si>
  <si>
    <t>Poids vif à l'abattage - veau Europe</t>
  </si>
  <si>
    <t>vache ou bœuf similaire</t>
  </si>
  <si>
    <t>Poids vif à l'abattage - bovin adulte Europe</t>
  </si>
  <si>
    <t>Département cuir CTC</t>
  </si>
  <si>
    <t>m2</t>
  </si>
  <si>
    <t>Taille peau chevreau</t>
  </si>
  <si>
    <t>Taille peau chèvre</t>
  </si>
  <si>
    <t>Taille peau agneau</t>
  </si>
  <si>
    <t>Taille peau brebis</t>
  </si>
  <si>
    <t>Taille peau veau</t>
  </si>
  <si>
    <t>Taille peau vache / génisse</t>
  </si>
  <si>
    <t>Taille peau bovin adulte</t>
  </si>
  <si>
    <t>https://www.tout-en-cuir.fr/conception/</t>
  </si>
  <si>
    <t>Part d'eau dans le poids d'une peau brute</t>
  </si>
  <si>
    <t>Basé sur la valeur économique</t>
  </si>
  <si>
    <t>Carbone 4</t>
  </si>
  <si>
    <t>Clé d'allocation élevage et abattoir aux peaux (alligator)</t>
  </si>
  <si>
    <t xml:space="preserve">Product Environmental Footprint Category Rules (PEFCR Leather) officially approved on April 18, by the EU’s Environmental Footprint Steering Committe, p65 (pour 3,5%) </t>
  </si>
  <si>
    <t>Clé d'allocation élevage et abattoir aux peaux (caprins)</t>
  </si>
  <si>
    <t>Clé d'allocation élevage et abattoir aux peaux (ovins)</t>
  </si>
  <si>
    <t>Clé d'allocation élevage et abattoir aux peaux (bovins)</t>
  </si>
  <si>
    <t>Notes</t>
  </si>
  <si>
    <t>Unité</t>
  </si>
  <si>
    <t>Données</t>
  </si>
  <si>
    <t>Cap-Vert</t>
  </si>
  <si>
    <t xml:space="preserve">Différences entre cocons et soir grège ? </t>
  </si>
  <si>
    <t xml:space="preserve">Compraison à faire entre les pays producteurs de cocons et de soir in fine? </t>
  </si>
  <si>
    <t xml:space="preserve">Voir avec la doc de la FAO mais la ça bug </t>
  </si>
  <si>
    <t>Biélorussie</t>
  </si>
  <si>
    <t>Bolivie</t>
  </si>
  <si>
    <t>Arabie Saoudite</t>
  </si>
  <si>
    <t>Birmanie</t>
  </si>
  <si>
    <t>Brunei</t>
  </si>
  <si>
    <t>Corée du Nord</t>
  </si>
  <si>
    <t>Corée du Sud</t>
  </si>
  <si>
    <t>Egypte</t>
  </si>
  <si>
    <t>Equateur</t>
  </si>
  <si>
    <t>Erythrée</t>
  </si>
  <si>
    <t>Etats-Unis</t>
  </si>
  <si>
    <t>Ethiopie</t>
  </si>
  <si>
    <t>Hong-Kong</t>
  </si>
  <si>
    <t>Iles Cook</t>
  </si>
  <si>
    <t>Iles Féroé</t>
  </si>
  <si>
    <t>Iran</t>
  </si>
  <si>
    <t>Laos</t>
  </si>
  <si>
    <t>Macao</t>
  </si>
  <si>
    <t>Micronésie</t>
  </si>
  <si>
    <t>Moldavie</t>
  </si>
  <si>
    <t>Royaume-Uni</t>
  </si>
  <si>
    <t>Russie</t>
  </si>
  <si>
    <t>Salvador</t>
  </si>
  <si>
    <t>Syrie</t>
  </si>
  <si>
    <t>Tanzanie</t>
  </si>
  <si>
    <t>Timor oriental</t>
  </si>
  <si>
    <t>Venezuela</t>
  </si>
  <si>
    <t>Yougoslavie</t>
  </si>
  <si>
    <t>Polynésie française française</t>
  </si>
  <si>
    <t>Taïwan</t>
  </si>
  <si>
    <t xml:space="preserve">Taïwan </t>
  </si>
  <si>
    <t xml:space="preserve">Hong-Kong </t>
  </si>
  <si>
    <t>ICAC</t>
  </si>
  <si>
    <t xml:space="preserve">Coir </t>
  </si>
  <si>
    <t xml:space="preserve">Kénaf &amp; Autres </t>
  </si>
  <si>
    <t>Agave</t>
  </si>
  <si>
    <t>Détails</t>
  </si>
  <si>
    <t>FAO</t>
  </si>
  <si>
    <t>BILAN FIBRES VEGETALES</t>
  </si>
  <si>
    <t xml:space="preserve">TOTAL </t>
  </si>
  <si>
    <t>Soie</t>
  </si>
  <si>
    <t xml:space="preserve">International Silk Union </t>
  </si>
  <si>
    <t xml:space="preserve">Fédération internationale </t>
  </si>
  <si>
    <t>https://www.intsilk.com/?About-ISU-EN/</t>
  </si>
  <si>
    <t>isusecretariat@163.com</t>
  </si>
  <si>
    <t>Brazilian Silk Association</t>
  </si>
  <si>
    <t>Silk Association of India</t>
  </si>
  <si>
    <t>China Textile Engineering Society</t>
  </si>
  <si>
    <t>Vietnam Sericulture Association</t>
  </si>
  <si>
    <t>Cambodia Silk Sector</t>
  </si>
  <si>
    <t>Sericulture Promotion &amp; Development Association</t>
  </si>
  <si>
    <t>International Sericulture Commission (ISC)</t>
  </si>
  <si>
    <t>Comission internationale</t>
  </si>
  <si>
    <t>Central Asian Silk Association (BACSA)</t>
  </si>
  <si>
    <t>Regional/International</t>
  </si>
  <si>
    <t xml:space="preserve">Ressources en ligne </t>
  </si>
  <si>
    <t>Rubrique Data, Publications fréquentes sur plein de sujets autour de la soir (de l'histoire jusqu'aux avancées techniques)</t>
  </si>
  <si>
    <t>Kosovo</t>
  </si>
  <si>
    <t>Polynésie française française française</t>
  </si>
  <si>
    <t>TOTAL</t>
  </si>
  <si>
    <t xml:space="preserve">Agronomes et Vétérinaires Sans Frontieres (AVSF) </t>
  </si>
  <si>
    <t>THE GOOD CASHMERE STANDARD (GCS)</t>
  </si>
  <si>
    <t>The Responsible Nomads</t>
  </si>
  <si>
    <t>Programme</t>
  </si>
  <si>
    <t xml:space="preserve">The Sustainable Fiber Alliance (SFA) </t>
  </si>
  <si>
    <t>Label/Standard</t>
  </si>
  <si>
    <t>South African Mohair
Growers Association</t>
  </si>
  <si>
    <t xml:space="preserve">Association </t>
  </si>
  <si>
    <t xml:space="preserve">Responsible Mohair Standard </t>
  </si>
  <si>
    <t xml:space="preserve">Responsible Alpaca Standard </t>
  </si>
  <si>
    <t>République Tchèque</t>
  </si>
  <si>
    <t>Hors abattoir (pas de données Hors Abattoir en 2024)</t>
  </si>
  <si>
    <t xml:space="preserve">Nombre de bêtes abattus par pays de l'UE en 2024 selon la base de données EUROSTATS (en tête d'animaux abattus) </t>
  </si>
  <si>
    <t xml:space="preserve">Nombre de veaux abattus par pays de l'UE en 2024 selon la base de données EUROSTATS (en tête d'animaux abattus) </t>
  </si>
  <si>
    <t xml:space="preserve">Nombre de jeunes bovins abattus par pays de l'UE en 2024 en abattoir selon la base de données EUROSTATS (en tête d'animaux abattus) </t>
  </si>
  <si>
    <t xml:space="preserve">Nombre de gros bovins abattus par pays de l'UE en 2024 en abattoir selon la base de données EUROSTATS (en tête d'animaux abattus) </t>
  </si>
  <si>
    <t>Animaux abattus en 2024 en tête selon les données de la FAOSTATS</t>
  </si>
  <si>
    <t>Répartition en %</t>
  </si>
  <si>
    <t>Abréviation</t>
  </si>
  <si>
    <t>Répartition de la production mondiale du produit "Fibre de coton, égrénée" en 2023 selon la base de données FAOSTATS - Produit exprimé en tonnes</t>
  </si>
  <si>
    <t>Répartition de la production mondiale du produit "Fibre de coton" pour l'année 2023 selon la base de données de l'International Cotton Advisory Committee (ICAC) - Produit exprimé en tonnes</t>
  </si>
  <si>
    <t>Coton égréné (FAO, 2023)</t>
  </si>
  <si>
    <t>Coton égréné (ICAC, 2023)</t>
  </si>
  <si>
    <t>Bilan - Production fibres végétales 2023</t>
  </si>
  <si>
    <t xml:space="preserve">
BILAN</t>
  </si>
  <si>
    <t xml:space="preserve">SOMMAIRE </t>
  </si>
  <si>
    <t>SOMMAIRE</t>
  </si>
  <si>
    <t>BILAN FIBRES ANIMALES</t>
  </si>
  <si>
    <r>
      <rPr>
        <b/>
        <sz val="12"/>
        <color theme="1"/>
        <rFont val="Aptos Narrow"/>
        <family val="2"/>
        <scheme val="minor"/>
      </rPr>
      <t xml:space="preserve">Données complémentaires : </t>
    </r>
    <r>
      <rPr>
        <sz val="11"/>
        <color theme="1"/>
        <rFont val="Aptos Narrow"/>
        <family val="2"/>
        <scheme val="minor"/>
      </rPr>
      <t xml:space="preserve">
Daprès le document </t>
    </r>
    <r>
      <rPr>
        <i/>
        <sz val="11"/>
        <color theme="1"/>
        <rFont val="Aptos Narrow"/>
        <family val="2"/>
        <scheme val="minor"/>
      </rPr>
      <t>Materials Market Reports</t>
    </r>
    <r>
      <rPr>
        <sz val="11"/>
        <color theme="1"/>
        <rFont val="Aptos Narrow"/>
        <family val="2"/>
        <scheme val="minor"/>
      </rPr>
      <t xml:space="preserve"> de Textile Exchanges; les principaux pays producteurs de laine de mouton sont, dans un ordre décroissant de production, l'Australie avec 267688 tonnes (soit 25% de l aproduction mondiale), la Chine avec 149521 tonnes (soit 14% de la production mondiale), la Nouvelle-Zélande avec 90318 tonnes (soit 9% de la production mondiale, suivi de la Turquie, puis de l'Afrique du Sud. 
Pour les autres type de laines on a : le mohair provenant de la chèvre angora, dont la production à été de 4570 tonnes de fibres brutes en 2023 à travers le monde (avec 54% provenant d'Afrique du Sud, suivi du Lesotho (16%), de la Turquie et de l'Argentine, respectivement 8% de la production chacune,  the united States with 230 tonnes (5%), Australia with 90 tonnes (2%), New Zealand with 30 tonnes (1%), and other countries with 330 tonnes (7%). Le Cashmere provenant de la laine de chèvre Cashmere, dont le production s'élevait à 25 611 tonnes en 2023, dont 69% était produite en Chine. Enfin la laine d'alpagua : Alpaca fiber is the hair gathered from alpacas, a species of South American camelid native to Peru, Global alpaca fiber production reached approximately 6200 tonnes in 2023.
Attention à bien distingué la production de laine grasse et de laine propre, ici on parle juste de laine grasse. 
Vu que le top 5 de producteur de laine de mouton de la FAO et de Textile exchanges n'est pas le même, on va essayer d'aller creuser au niveau des données communiquées par les pays concernés: 
Pas de ressources en ligne pour la production annuelle chinoise
D'après le rapport annuel de l'australian Wool Innovation, 328Mkg de laine de mouton ont été produit pour l'année 2023, soit ?? tonnes
PAs de ressources en ligne pour la production annuelle NéoZélandaise
Il y a le wool market's production statistics fait par l'ITWO chaque année mais ce rapport est payant, c'est sur celui ci notamment que s'appuie Textile Exchanges pour la carographie des principaux pays producteurs de laine ovine. 
</t>
    </r>
  </si>
  <si>
    <t>Pays</t>
  </si>
  <si>
    <t>Répartition de la production mondiale de fibres brutes végétales selon les bases de données FAOSTATS et ICAC -  Volumes des fibres exprimés en tonnes</t>
  </si>
  <si>
    <t xml:space="preserve">Total </t>
  </si>
  <si>
    <t xml:space="preserve">Laines </t>
  </si>
  <si>
    <t>Répartition de la production mondiale de fibres brutes animales en 2023 selon la base de données FAOSTAT  -  Volumes des fibres exprimés en tonnes</t>
  </si>
  <si>
    <t>Polynésie</t>
  </si>
  <si>
    <t xml:space="preserve">Nombre de bovins abattus en 2023 selon les données de la FAO - Nombre exprimé en têtes </t>
  </si>
  <si>
    <t xml:space="preserve">BILAN PEAUX BRUTES </t>
  </si>
  <si>
    <t>Eythrée</t>
  </si>
  <si>
    <t xml:space="preserve">Nombre d'ovins abattus en 2023 selon les données de la FAO - Nombre exprimé en têtes </t>
  </si>
  <si>
    <t>Têtes</t>
  </si>
  <si>
    <t xml:space="preserve">Nombre de caprins abattus en 2023 selon les données de la FAO - Nombre exprimé en têtes </t>
  </si>
  <si>
    <t>BILAN PEAUX BRUTES</t>
  </si>
  <si>
    <t>BILAN</t>
  </si>
  <si>
    <t>Autres fibres textiles</t>
  </si>
  <si>
    <t>Sisal</t>
  </si>
  <si>
    <t>Kénaf et autres</t>
  </si>
  <si>
    <t>Ramie</t>
  </si>
  <si>
    <t>Polyester</t>
  </si>
  <si>
    <t>Polyamide</t>
  </si>
  <si>
    <t>Viscose</t>
  </si>
  <si>
    <t>Modal</t>
  </si>
  <si>
    <t>Acétate de cellulose</t>
  </si>
  <si>
    <t>Acrylique</t>
  </si>
  <si>
    <t xml:space="preserve">Répartition de la production mondiale de fibres textile pour l'année 2023 - Volumes exprimés en tonnes </t>
  </si>
  <si>
    <t>BILAN FIBRES CHIMIQUES</t>
  </si>
  <si>
    <t>Bilan peaux brutes (FAO, 2023)</t>
  </si>
  <si>
    <t>Bovins 2023 FAO</t>
  </si>
  <si>
    <t>Ovins 2023 FAO</t>
  </si>
  <si>
    <t>Caprins 2023 FAO</t>
  </si>
  <si>
    <t>Bilan peaux brutes (EUROSTAT, 2023)</t>
  </si>
  <si>
    <t>Veaux 2023 EUROSTAT</t>
  </si>
  <si>
    <t>Veaux HA 2023 EUROSTAT</t>
  </si>
  <si>
    <t>Jeunes bovins 2023 EUROSTAT</t>
  </si>
  <si>
    <t>Jeunes bovins HA 2023 EUROSTAT</t>
  </si>
  <si>
    <t>Gros bovins 2023 EUROSTAT</t>
  </si>
  <si>
    <t>Gros bovins HA 2023 EUROSTAT</t>
  </si>
  <si>
    <t>Bilan - Production fibres animales 2023</t>
  </si>
  <si>
    <t>Bilan - Production peaux brutes 2023</t>
  </si>
  <si>
    <t>Bilan - Production fibres chimiques 2023</t>
  </si>
  <si>
    <t xml:space="preserve">Bilan - Production fibres textiles 2023 </t>
  </si>
  <si>
    <t xml:space="preserve">Quantité de peaux brutes en tonnes mobilisées pour l'industrie du cuir </t>
  </si>
  <si>
    <t>-</t>
  </si>
  <si>
    <t>Production  en millions de tonnes (Textile Exchange)</t>
  </si>
  <si>
    <t>Fibres et matières naturelles</t>
  </si>
  <si>
    <t xml:space="preserve">Peaux brutes animales </t>
  </si>
  <si>
    <t>Bovins</t>
  </si>
  <si>
    <t>Ovins</t>
  </si>
  <si>
    <t>Peaux brutes animales</t>
  </si>
  <si>
    <t xml:space="preserve">Estimations des volumes de peaux brutes mobilisées pour l'industrie du cuir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</si>
</sst>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36"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rgb="FFFF7D7D"/>
      <name val="Aptos Narrow"/>
      <family val="2"/>
      <scheme val="minor"/>
    </font>
    <font>
      <b/>
      <sz val="14"/>
      <color theme="1"/>
      <name val="Aptos Narrow"/>
      <family val="2"/>
      <scheme val="minor"/>
    </font>
    <font>
      <b/>
      <sz val="11"/>
      <color theme="3" tint="9.9978637043366805E-2"/>
      <name val="Aptos Narrow"/>
      <family val="2"/>
      <scheme val="minor"/>
    </font>
    <font>
      <sz val="9"/>
      <color indexed="81"/>
      <name val="Tahoma"/>
      <family val="2"/>
    </font>
    <font>
      <b/>
      <sz val="9"/>
      <color indexed="81"/>
      <name val="Tahoma"/>
      <family val="2"/>
    </font>
    <font>
      <b/>
      <sz val="12"/>
      <color rgb="FF002060"/>
      <name val="Aptos Narrow"/>
      <family val="2"/>
      <scheme val="minor"/>
    </font>
    <font>
      <u/>
      <sz val="11"/>
      <color theme="10"/>
      <name val="Aptos Narrow"/>
      <family val="2"/>
      <scheme val="minor"/>
    </font>
    <font>
      <b/>
      <sz val="12"/>
      <color theme="1"/>
      <name val="Aptos Narrow"/>
      <family val="2"/>
      <scheme val="minor"/>
    </font>
    <font>
      <b/>
      <sz val="14"/>
      <color indexed="8"/>
      <name val="Aptos Narrow"/>
      <family val="2"/>
      <scheme val="minor"/>
    </font>
    <font>
      <sz val="11"/>
      <color indexed="8"/>
      <name val="Aptos Narrow"/>
      <family val="2"/>
      <scheme val="minor"/>
    </font>
    <font>
      <b/>
      <sz val="11"/>
      <color indexed="8"/>
      <name val="Aptos Narrow"/>
      <family val="2"/>
      <scheme val="minor"/>
    </font>
    <font>
      <sz val="11"/>
      <name val="Aptos Narrow"/>
      <family val="2"/>
      <scheme val="minor"/>
    </font>
    <font>
      <b/>
      <sz val="14"/>
      <name val="Aptos Narrow"/>
      <family val="2"/>
      <scheme val="minor"/>
    </font>
    <font>
      <i/>
      <sz val="11"/>
      <color theme="1"/>
      <name val="Aptos Narrow"/>
      <family val="2"/>
      <scheme val="minor"/>
    </font>
    <font>
      <sz val="9"/>
      <color rgb="FF262626"/>
      <name val="Arial"/>
      <family val="2"/>
    </font>
    <font>
      <b/>
      <sz val="16"/>
      <color theme="1"/>
      <name val="Aptos Narrow"/>
      <family val="2"/>
      <scheme val="minor"/>
    </font>
    <font>
      <b/>
      <sz val="16"/>
      <color theme="6" tint="-0.249977111117893"/>
      <name val="Aptos Narrow"/>
      <family val="2"/>
      <scheme val="minor"/>
    </font>
    <font>
      <b/>
      <sz val="14"/>
      <color rgb="FFFF5050"/>
      <name val="Aptos Narrow"/>
      <family val="2"/>
      <scheme val="minor"/>
    </font>
  </fonts>
  <fills count="5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rgb="FF9EDEF8"/>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DE3F4"/>
        <bgColor indexed="64"/>
      </patternFill>
    </fill>
    <fill>
      <patternFill patternType="solid">
        <fgColor theme="9" tint="0.79998168889431442"/>
        <bgColor indexed="64"/>
      </patternFill>
    </fill>
    <fill>
      <patternFill patternType="solid">
        <fgColor rgb="FFF5D7D7"/>
        <bgColor indexed="64"/>
      </patternFill>
    </fill>
    <fill>
      <patternFill patternType="solid">
        <fgColor rgb="FFE5F5FF"/>
        <bgColor indexed="64"/>
      </patternFill>
    </fill>
    <fill>
      <patternFill patternType="solid">
        <fgColor rgb="FFF2E1F7"/>
        <bgColor indexed="64"/>
      </patternFill>
    </fill>
    <fill>
      <patternFill patternType="solid">
        <fgColor rgb="FFF6EAFA"/>
        <bgColor indexed="64"/>
      </patternFill>
    </fill>
    <fill>
      <patternFill patternType="solid">
        <fgColor rgb="FFFDF0E9"/>
        <bgColor indexed="64"/>
      </patternFill>
    </fill>
    <fill>
      <patternFill patternType="solid">
        <fgColor theme="5" tint="0.79998168889431442"/>
        <bgColor indexed="64"/>
      </patternFill>
    </fill>
    <fill>
      <patternFill patternType="solid">
        <fgColor rgb="FFFFD1D1"/>
        <bgColor indexed="64"/>
      </patternFill>
    </fill>
    <fill>
      <patternFill patternType="solid">
        <fgColor rgb="FFF5E1FF"/>
        <bgColor indexed="64"/>
      </patternFill>
    </fill>
  </fills>
  <borders count="5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diagonalDown="1">
      <left style="thin">
        <color indexed="64"/>
      </left>
      <right/>
      <top/>
      <bottom style="thin">
        <color indexed="64"/>
      </bottom>
      <diagonal style="thin">
        <color auto="1"/>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xf numFmtId="0" fontId="27" fillId="0" borderId="0"/>
  </cellStyleXfs>
  <cellXfs count="240">
    <xf numFmtId="0" fontId="0" fillId="0" borderId="0" xfId="0"/>
    <xf numFmtId="0" fontId="0" fillId="0" borderId="10" xfId="0" applyBorder="1" applyAlignment="1">
      <alignment horizontal="left" vertical="center" indent="1"/>
    </xf>
    <xf numFmtId="0" fontId="0" fillId="0" borderId="10" xfId="0" applyBorder="1" applyAlignment="1">
      <alignment horizontal="left" vertical="center" wrapText="1" indent="1"/>
    </xf>
    <xf numFmtId="0" fontId="0" fillId="0" borderId="0" xfId="0" applyAlignment="1">
      <alignment horizontal="left" vertical="center" indent="1"/>
    </xf>
    <xf numFmtId="0" fontId="0" fillId="33" borderId="10" xfId="0" applyFill="1" applyBorder="1" applyAlignment="1">
      <alignment horizontal="left" vertical="center" indent="1"/>
    </xf>
    <xf numFmtId="0" fontId="0" fillId="36" borderId="0" xfId="0" applyFill="1"/>
    <xf numFmtId="0" fontId="0" fillId="0" borderId="0" xfId="0" applyAlignment="1">
      <alignment horizontal="left" vertical="center" wrapText="1" indent="1"/>
    </xf>
    <xf numFmtId="0" fontId="0" fillId="0" borderId="14" xfId="0" applyBorder="1" applyAlignment="1">
      <alignment horizontal="left" vertical="center" wrapText="1" indent="1"/>
    </xf>
    <xf numFmtId="0" fontId="16" fillId="0" borderId="10" xfId="0" applyFont="1" applyBorder="1" applyAlignment="1">
      <alignment horizontal="left" vertical="center" wrapText="1" indent="1"/>
    </xf>
    <xf numFmtId="0" fontId="16" fillId="0" borderId="10" xfId="0" applyFont="1" applyBorder="1" applyAlignment="1">
      <alignment horizontal="left" vertical="center" indent="1"/>
    </xf>
    <xf numFmtId="0" fontId="0" fillId="38" borderId="10" xfId="0" applyFill="1" applyBorder="1" applyAlignment="1">
      <alignment horizontal="left" vertical="center" indent="1"/>
    </xf>
    <xf numFmtId="0" fontId="0" fillId="38" borderId="10" xfId="0" applyFill="1" applyBorder="1" applyAlignment="1">
      <alignment horizontal="left" vertical="center" wrapText="1" indent="1"/>
    </xf>
    <xf numFmtId="0" fontId="0" fillId="38" borderId="0" xfId="0" applyFill="1" applyAlignment="1">
      <alignment horizontal="left" vertical="center" wrapText="1" indent="1"/>
    </xf>
    <xf numFmtId="0" fontId="0" fillId="36" borderId="10" xfId="0" applyFill="1" applyBorder="1" applyAlignment="1">
      <alignment horizontal="left" vertical="center" indent="1"/>
    </xf>
    <xf numFmtId="0" fontId="0" fillId="36" borderId="0" xfId="0" applyFill="1" applyAlignment="1">
      <alignment horizontal="left" vertical="center" indent="1"/>
    </xf>
    <xf numFmtId="0" fontId="16" fillId="34" borderId="17" xfId="0" applyFont="1" applyFill="1" applyBorder="1" applyAlignment="1">
      <alignment horizontal="left" vertical="center" indent="1"/>
    </xf>
    <xf numFmtId="0" fontId="16" fillId="37" borderId="17" xfId="0" applyFont="1" applyFill="1" applyBorder="1" applyAlignment="1">
      <alignment horizontal="left" vertical="center" indent="1"/>
    </xf>
    <xf numFmtId="0" fontId="16" fillId="35" borderId="17" xfId="0" applyFont="1" applyFill="1" applyBorder="1" applyAlignment="1">
      <alignment horizontal="left" vertical="center" indent="1"/>
    </xf>
    <xf numFmtId="0" fontId="20" fillId="0" borderId="13" xfId="0" applyFont="1" applyBorder="1" applyAlignment="1">
      <alignment horizontal="left" vertical="center" wrapText="1" indent="1"/>
    </xf>
    <xf numFmtId="0" fontId="0" fillId="0" borderId="14" xfId="0" applyBorder="1" applyAlignment="1">
      <alignment horizontal="left" vertical="center" indent="1"/>
    </xf>
    <xf numFmtId="0" fontId="0" fillId="0" borderId="13" xfId="0" applyBorder="1" applyAlignment="1">
      <alignment horizontal="left" vertical="center" indent="1"/>
    </xf>
    <xf numFmtId="0" fontId="18" fillId="38" borderId="14" xfId="0" applyFont="1" applyFill="1" applyBorder="1" applyAlignment="1">
      <alignment horizontal="left" vertical="center" indent="1"/>
    </xf>
    <xf numFmtId="0" fontId="0" fillId="33" borderId="19" xfId="0" applyFill="1" applyBorder="1" applyAlignment="1">
      <alignment horizontal="left" vertical="center" indent="1"/>
    </xf>
    <xf numFmtId="0" fontId="16" fillId="35" borderId="17" xfId="0" applyFont="1" applyFill="1" applyBorder="1" applyAlignment="1">
      <alignment horizontal="left" vertical="center" wrapText="1" indent="1"/>
    </xf>
    <xf numFmtId="0" fontId="20" fillId="0" borderId="14" xfId="0" applyFont="1" applyBorder="1" applyAlignment="1">
      <alignment horizontal="left" vertical="center" wrapText="1" indent="1"/>
    </xf>
    <xf numFmtId="0" fontId="0" fillId="0" borderId="19" xfId="0" applyBorder="1" applyAlignment="1">
      <alignment horizontal="left" vertical="center" wrapText="1" indent="1"/>
    </xf>
    <xf numFmtId="0" fontId="16" fillId="35" borderId="14" xfId="0" applyFont="1" applyFill="1" applyBorder="1" applyAlignment="1">
      <alignment horizontal="left" vertical="center" indent="1"/>
    </xf>
    <xf numFmtId="0" fontId="0" fillId="38" borderId="14" xfId="0" applyFill="1" applyBorder="1" applyAlignment="1">
      <alignment horizontal="left" vertical="center" wrapText="1" indent="1"/>
    </xf>
    <xf numFmtId="0" fontId="0" fillId="39" borderId="10" xfId="0" applyFill="1" applyBorder="1" applyAlignment="1">
      <alignment horizontal="left" vertical="center" indent="1"/>
    </xf>
    <xf numFmtId="0" fontId="0" fillId="39" borderId="0" xfId="0" applyFill="1" applyAlignment="1">
      <alignment horizontal="left" vertical="center" indent="1"/>
    </xf>
    <xf numFmtId="0" fontId="0" fillId="36" borderId="10" xfId="0" applyFill="1" applyBorder="1" applyAlignment="1">
      <alignment horizontal="left" vertical="center" wrapText="1" indent="1"/>
    </xf>
    <xf numFmtId="0" fontId="0" fillId="36" borderId="10" xfId="0" applyFill="1" applyBorder="1"/>
    <xf numFmtId="0" fontId="0" fillId="36" borderId="0" xfId="0" applyFill="1" applyAlignment="1">
      <alignment horizontal="left" vertical="center" wrapText="1" indent="1"/>
    </xf>
    <xf numFmtId="0" fontId="23" fillId="36" borderId="10" xfId="0" applyFont="1" applyFill="1" applyBorder="1" applyAlignment="1">
      <alignment horizontal="left" vertical="center" wrapText="1" indent="1"/>
    </xf>
    <xf numFmtId="2" fontId="0" fillId="36" borderId="10" xfId="0" applyNumberFormat="1" applyFill="1" applyBorder="1" applyAlignment="1">
      <alignment horizontal="left" vertical="center" wrapText="1" indent="1"/>
    </xf>
    <xf numFmtId="0" fontId="16" fillId="36" borderId="10" xfId="0" applyFont="1" applyFill="1" applyBorder="1" applyAlignment="1">
      <alignment horizontal="left" vertical="center" wrapText="1" indent="1"/>
    </xf>
    <xf numFmtId="0" fontId="0" fillId="36" borderId="14" xfId="0" applyFill="1" applyBorder="1" applyAlignment="1">
      <alignment horizontal="left" vertical="center" wrapText="1" indent="1"/>
    </xf>
    <xf numFmtId="0" fontId="0" fillId="36" borderId="15" xfId="0" applyFill="1" applyBorder="1" applyAlignment="1">
      <alignment horizontal="left" vertical="center" wrapText="1" indent="1"/>
    </xf>
    <xf numFmtId="0" fontId="0" fillId="36" borderId="16" xfId="0" applyFill="1" applyBorder="1" applyAlignment="1">
      <alignment horizontal="left" vertical="center" wrapText="1" indent="1"/>
    </xf>
    <xf numFmtId="0" fontId="0" fillId="36" borderId="10" xfId="0" applyFill="1" applyBorder="1" applyAlignment="1">
      <alignment vertical="center"/>
    </xf>
    <xf numFmtId="0" fontId="0" fillId="36" borderId="14" xfId="0" applyFill="1" applyBorder="1" applyAlignment="1">
      <alignment horizontal="left" vertical="center" indent="1"/>
    </xf>
    <xf numFmtId="0" fontId="0" fillId="36" borderId="16" xfId="0" applyFill="1" applyBorder="1" applyAlignment="1">
      <alignment horizontal="left" vertical="center" indent="1"/>
    </xf>
    <xf numFmtId="0" fontId="0" fillId="36" borderId="14" xfId="0" applyFill="1" applyBorder="1" applyAlignment="1">
      <alignment vertical="center"/>
    </xf>
    <xf numFmtId="0" fontId="0" fillId="36" borderId="10" xfId="0" applyFill="1" applyBorder="1" applyAlignment="1">
      <alignment horizontal="center" vertical="center" wrapText="1"/>
    </xf>
    <xf numFmtId="0" fontId="0" fillId="36" borderId="15" xfId="0" applyFill="1" applyBorder="1" applyAlignment="1">
      <alignment horizontal="left" vertical="center" indent="1"/>
    </xf>
    <xf numFmtId="0" fontId="0" fillId="36" borderId="0" xfId="0" applyFill="1" applyAlignment="1">
      <alignment horizontal="center" vertical="center"/>
    </xf>
    <xf numFmtId="0" fontId="0" fillId="36" borderId="0" xfId="0" applyFill="1" applyAlignment="1">
      <alignment horizontal="left" vertical="center" indent="2"/>
    </xf>
    <xf numFmtId="0" fontId="25" fillId="36" borderId="0" xfId="0" applyFont="1" applyFill="1"/>
    <xf numFmtId="0" fontId="25" fillId="36" borderId="0" xfId="0" applyFont="1" applyFill="1" applyAlignment="1">
      <alignment horizontal="left" vertical="center" indent="2"/>
    </xf>
    <xf numFmtId="0" fontId="25" fillId="36" borderId="0" xfId="0" applyFont="1" applyFill="1" applyAlignment="1">
      <alignment horizontal="left" vertical="center" indent="2"/>
      <extLst>
        <ext xmlns:xfpb="http://schemas.microsoft.com/office/spreadsheetml/2022/featurepropertybag" uri="{C7286773-470A-42A8-94C5-96B5CB345126}">
          <xfpb:xfComplement i="0"/>
        </ext>
      </extLst>
    </xf>
    <xf numFmtId="0" fontId="25" fillId="36" borderId="0" xfId="0" applyFont="1" applyFill="1" applyAlignment="1">
      <alignment horizontal="center" vertical="center"/>
    </xf>
    <xf numFmtId="0" fontId="25" fillId="36" borderId="0" xfId="0" applyFont="1" applyFill="1" applyAlignment="1">
      <alignment horizontal="left" vertical="center" indent="1"/>
    </xf>
    <xf numFmtId="0" fontId="0" fillId="36" borderId="10" xfId="0" applyFill="1" applyBorder="1" applyAlignment="1">
      <alignment horizontal="center" vertical="center"/>
    </xf>
    <xf numFmtId="0" fontId="25" fillId="36" borderId="0" xfId="0" applyFont="1" applyFill="1" applyAlignment="1">
      <alignment horizontal="left" indent="2"/>
    </xf>
    <xf numFmtId="0" fontId="0" fillId="36" borderId="20" xfId="0" applyFill="1" applyBorder="1" applyAlignment="1">
      <alignment horizontal="left" vertical="center" wrapText="1" indent="1"/>
    </xf>
    <xf numFmtId="0" fontId="0" fillId="36" borderId="21" xfId="0" applyFill="1" applyBorder="1" applyAlignment="1">
      <alignment horizontal="left" vertical="center" wrapText="1"/>
    </xf>
    <xf numFmtId="0" fontId="0" fillId="36" borderId="21" xfId="0" applyFill="1" applyBorder="1" applyAlignment="1">
      <alignment horizontal="left" vertical="center" wrapText="1" indent="1"/>
    </xf>
    <xf numFmtId="0" fontId="0" fillId="36" borderId="22" xfId="0" applyFill="1" applyBorder="1" applyAlignment="1">
      <alignment horizontal="left" vertical="center" wrapText="1" indent="1"/>
    </xf>
    <xf numFmtId="0" fontId="0" fillId="36" borderId="23" xfId="0" applyFill="1" applyBorder="1" applyAlignment="1">
      <alignment horizontal="left" vertical="center" wrapText="1" indent="1"/>
    </xf>
    <xf numFmtId="0" fontId="0" fillId="36" borderId="24" xfId="0" applyFill="1" applyBorder="1" applyAlignment="1">
      <alignment horizontal="left" vertical="center" wrapText="1" indent="1"/>
    </xf>
    <xf numFmtId="0" fontId="0" fillId="36" borderId="25" xfId="0" applyFill="1" applyBorder="1" applyAlignment="1">
      <alignment horizontal="left" vertical="center" wrapText="1" indent="1"/>
    </xf>
    <xf numFmtId="0" fontId="0" fillId="36" borderId="29" xfId="0" applyFill="1" applyBorder="1" applyAlignment="1">
      <alignment horizontal="left" vertical="center" wrapText="1" indent="1"/>
    </xf>
    <xf numFmtId="0" fontId="0" fillId="36" borderId="30" xfId="0" applyFill="1" applyBorder="1" applyAlignment="1">
      <alignment horizontal="left" vertical="center" wrapText="1" indent="1"/>
    </xf>
    <xf numFmtId="0" fontId="0" fillId="36" borderId="31" xfId="0" applyFill="1" applyBorder="1" applyAlignment="1">
      <alignment horizontal="left" vertical="center" wrapText="1" indent="1"/>
    </xf>
    <xf numFmtId="0" fontId="23" fillId="36" borderId="26" xfId="0" applyFont="1" applyFill="1" applyBorder="1" applyAlignment="1">
      <alignment horizontal="left" vertical="center" wrapText="1" indent="1"/>
    </xf>
    <xf numFmtId="0" fontId="0" fillId="36" borderId="27" xfId="0" applyFill="1" applyBorder="1" applyAlignment="1">
      <alignment horizontal="left" vertical="center" wrapText="1" indent="1"/>
    </xf>
    <xf numFmtId="0" fontId="0" fillId="36" borderId="28" xfId="0" applyFill="1" applyBorder="1" applyAlignment="1">
      <alignment horizontal="left" vertical="center" wrapText="1" indent="1"/>
    </xf>
    <xf numFmtId="0" fontId="16" fillId="36" borderId="20" xfId="0" applyFont="1" applyFill="1" applyBorder="1" applyAlignment="1">
      <alignment horizontal="left" vertical="center" wrapText="1" indent="1"/>
    </xf>
    <xf numFmtId="0" fontId="0" fillId="36" borderId="32" xfId="0" applyFill="1" applyBorder="1" applyAlignment="1">
      <alignment horizontal="left" vertical="center" wrapText="1" indent="1"/>
    </xf>
    <xf numFmtId="0" fontId="0" fillId="36" borderId="33" xfId="0" applyFill="1" applyBorder="1" applyAlignment="1">
      <alignment horizontal="left" vertical="center" wrapText="1" indent="1"/>
    </xf>
    <xf numFmtId="0" fontId="0" fillId="38" borderId="14" xfId="0" applyFill="1" applyBorder="1" applyAlignment="1">
      <alignment horizontal="left" vertical="center" indent="1"/>
    </xf>
    <xf numFmtId="3" fontId="0" fillId="36" borderId="0" xfId="0" applyNumberFormat="1" applyFill="1"/>
    <xf numFmtId="0" fontId="0" fillId="36" borderId="12" xfId="0" applyFill="1" applyBorder="1" applyAlignment="1">
      <alignment horizontal="left" vertical="center"/>
    </xf>
    <xf numFmtId="0" fontId="0" fillId="36" borderId="11" xfId="0" applyFill="1" applyBorder="1" applyAlignment="1">
      <alignment horizontal="left" vertical="center" wrapText="1" indent="1"/>
    </xf>
    <xf numFmtId="0" fontId="16" fillId="40" borderId="10" xfId="0" applyFont="1" applyFill="1" applyBorder="1" applyAlignment="1">
      <alignment horizontal="left" vertical="center" wrapText="1" indent="1"/>
    </xf>
    <xf numFmtId="0" fontId="0" fillId="36" borderId="34" xfId="0" applyFill="1" applyBorder="1" applyAlignment="1">
      <alignment horizontal="left" vertical="center" wrapText="1" indent="1"/>
    </xf>
    <xf numFmtId="0" fontId="16" fillId="36" borderId="37" xfId="0" applyFont="1" applyFill="1" applyBorder="1" applyAlignment="1">
      <alignment horizontal="left" wrapText="1" indent="1"/>
    </xf>
    <xf numFmtId="0" fontId="0" fillId="0" borderId="0" xfId="0" applyAlignment="1">
      <alignment wrapText="1"/>
    </xf>
    <xf numFmtId="0" fontId="0" fillId="41" borderId="0" xfId="0" applyFill="1"/>
    <xf numFmtId="0" fontId="0" fillId="42" borderId="0" xfId="0" applyFill="1"/>
    <xf numFmtId="0" fontId="24" fillId="0" borderId="0" xfId="42" applyAlignment="1"/>
    <xf numFmtId="0" fontId="0" fillId="43" borderId="10" xfId="0" applyFill="1" applyBorder="1" applyAlignment="1">
      <alignment horizontal="left" vertical="center" indent="1"/>
    </xf>
    <xf numFmtId="0" fontId="0" fillId="44" borderId="0" xfId="0" applyFill="1" applyAlignment="1">
      <alignment horizontal="left" vertical="center" indent="1"/>
    </xf>
    <xf numFmtId="0" fontId="0" fillId="45" borderId="10" xfId="0" applyFill="1" applyBorder="1" applyAlignment="1">
      <alignment horizontal="left" vertical="center" indent="1"/>
    </xf>
    <xf numFmtId="9" fontId="0" fillId="36" borderId="10" xfId="0" applyNumberFormat="1" applyFill="1" applyBorder="1" applyAlignment="1">
      <alignment horizontal="left" vertical="center" indent="1"/>
    </xf>
    <xf numFmtId="0" fontId="0" fillId="0" borderId="39" xfId="0" applyBorder="1" applyAlignment="1">
      <alignment horizontal="left" vertical="center" indent="1"/>
    </xf>
    <xf numFmtId="0" fontId="27" fillId="0" borderId="0" xfId="43"/>
    <xf numFmtId="0" fontId="27" fillId="0" borderId="0" xfId="43" applyAlignment="1">
      <alignment horizontal="left" vertical="center" indent="1"/>
    </xf>
    <xf numFmtId="164" fontId="27" fillId="0" borderId="10" xfId="43" applyNumberFormat="1" applyBorder="1" applyAlignment="1">
      <alignment horizontal="left" vertical="center" indent="1"/>
    </xf>
    <xf numFmtId="0" fontId="27" fillId="0" borderId="10" xfId="43" applyBorder="1" applyAlignment="1">
      <alignment horizontal="left" vertical="center" indent="1"/>
    </xf>
    <xf numFmtId="0" fontId="27" fillId="44" borderId="10" xfId="43" applyFill="1" applyBorder="1" applyAlignment="1">
      <alignment horizontal="left" vertical="center" indent="1"/>
    </xf>
    <xf numFmtId="0" fontId="27" fillId="46" borderId="10" xfId="43" applyFill="1" applyBorder="1" applyAlignment="1">
      <alignment horizontal="left" vertical="center" indent="1"/>
    </xf>
    <xf numFmtId="164" fontId="27" fillId="0" borderId="0" xfId="43" applyNumberFormat="1"/>
    <xf numFmtId="0" fontId="27" fillId="0" borderId="0" xfId="43" applyAlignment="1">
      <alignment horizontal="left" vertical="center" wrapText="1" indent="1"/>
    </xf>
    <xf numFmtId="0" fontId="28" fillId="0" borderId="10" xfId="43" applyFont="1" applyBorder="1" applyAlignment="1">
      <alignment horizontal="left" vertical="center" indent="1"/>
    </xf>
    <xf numFmtId="0" fontId="27" fillId="0" borderId="10" xfId="43" applyBorder="1" applyAlignment="1">
      <alignment horizontal="left" vertical="center" wrapText="1" indent="1"/>
    </xf>
    <xf numFmtId="0" fontId="27" fillId="47" borderId="10" xfId="43" applyFill="1" applyBorder="1" applyAlignment="1">
      <alignment horizontal="left" vertical="center" indent="1"/>
    </xf>
    <xf numFmtId="0" fontId="29" fillId="0" borderId="0" xfId="43" applyFont="1" applyAlignment="1">
      <alignment horizontal="left" vertical="center" indent="1"/>
    </xf>
    <xf numFmtId="3" fontId="29" fillId="0" borderId="10" xfId="43" applyNumberFormat="1" applyFont="1" applyBorder="1" applyAlignment="1">
      <alignment horizontal="left" vertical="center" indent="1" shrinkToFit="1"/>
    </xf>
    <xf numFmtId="165" fontId="29" fillId="0" borderId="10" xfId="43" applyNumberFormat="1" applyFont="1" applyBorder="1" applyAlignment="1">
      <alignment horizontal="left" vertical="center" indent="1" shrinkToFit="1"/>
    </xf>
    <xf numFmtId="0" fontId="29" fillId="0" borderId="10" xfId="43" applyFont="1" applyBorder="1" applyAlignment="1">
      <alignment horizontal="left" vertical="center" indent="1"/>
    </xf>
    <xf numFmtId="0" fontId="29" fillId="0" borderId="0" xfId="43" applyFont="1" applyAlignment="1">
      <alignment horizontal="left" vertical="center" wrapText="1" indent="1"/>
    </xf>
    <xf numFmtId="3" fontId="29" fillId="0" borderId="10" xfId="43" applyNumberFormat="1" applyFont="1" applyBorder="1" applyAlignment="1">
      <alignment horizontal="left" vertical="center" wrapText="1" indent="1" shrinkToFit="1"/>
    </xf>
    <xf numFmtId="165" fontId="29" fillId="0" borderId="10" xfId="43" applyNumberFormat="1" applyFont="1" applyBorder="1" applyAlignment="1">
      <alignment horizontal="left" vertical="center" wrapText="1" indent="1" shrinkToFit="1"/>
    </xf>
    <xf numFmtId="0" fontId="29" fillId="0" borderId="10" xfId="43" applyFont="1" applyBorder="1" applyAlignment="1">
      <alignment horizontal="left" vertical="center" wrapText="1" indent="1"/>
    </xf>
    <xf numFmtId="0" fontId="29" fillId="0" borderId="0" xfId="43" applyFont="1"/>
    <xf numFmtId="0" fontId="25" fillId="36" borderId="0" xfId="0" applyFont="1" applyFill="1" applyAlignment="1">
      <alignment horizontal="center" vertical="center" wrapText="1"/>
    </xf>
    <xf numFmtId="0" fontId="14" fillId="36" borderId="0" xfId="0" applyFont="1" applyFill="1"/>
    <xf numFmtId="0" fontId="16" fillId="36" borderId="10" xfId="0" applyFont="1" applyFill="1" applyBorder="1" applyAlignment="1">
      <alignment horizontal="left" vertical="center" indent="1"/>
    </xf>
    <xf numFmtId="0" fontId="24" fillId="36" borderId="10" xfId="42" applyFill="1" applyBorder="1" applyAlignment="1">
      <alignment horizontal="left" vertical="center" indent="1"/>
    </xf>
    <xf numFmtId="0" fontId="25" fillId="36" borderId="11" xfId="0" applyFont="1" applyFill="1" applyBorder="1" applyAlignment="1">
      <alignment horizontal="left" vertical="center" indent="1"/>
    </xf>
    <xf numFmtId="0" fontId="32" fillId="0" borderId="0" xfId="0" applyFont="1"/>
    <xf numFmtId="0" fontId="0" fillId="36" borderId="34" xfId="0" applyFill="1" applyBorder="1" applyAlignment="1">
      <alignment horizontal="left" vertical="center" indent="1"/>
    </xf>
    <xf numFmtId="0" fontId="16" fillId="36" borderId="34" xfId="0" applyFont="1" applyFill="1" applyBorder="1" applyAlignment="1">
      <alignment horizontal="left" vertical="center" indent="1"/>
    </xf>
    <xf numFmtId="0" fontId="33" fillId="36" borderId="0" xfId="0" applyFont="1" applyFill="1" applyAlignment="1">
      <alignment horizontal="left" vertical="center" indent="1"/>
    </xf>
    <xf numFmtId="0" fontId="33" fillId="48" borderId="14" xfId="0" applyFont="1" applyFill="1" applyBorder="1" applyAlignment="1">
      <alignment horizontal="left" vertical="center" indent="1"/>
    </xf>
    <xf numFmtId="0" fontId="16" fillId="48" borderId="10" xfId="0" applyFont="1" applyFill="1" applyBorder="1" applyAlignment="1">
      <alignment horizontal="left" vertical="center" indent="1"/>
    </xf>
    <xf numFmtId="0" fontId="33" fillId="36" borderId="10" xfId="0" applyFont="1" applyFill="1" applyBorder="1" applyAlignment="1">
      <alignment horizontal="left" vertical="center" indent="1"/>
    </xf>
    <xf numFmtId="0" fontId="19" fillId="0" borderId="34" xfId="0" applyFont="1" applyBorder="1" applyAlignment="1">
      <alignment horizontal="left" vertical="center" indent="1"/>
    </xf>
    <xf numFmtId="0" fontId="0" fillId="36" borderId="35" xfId="0" applyFill="1" applyBorder="1" applyAlignment="1">
      <alignment horizontal="left" vertical="center" indent="1"/>
    </xf>
    <xf numFmtId="0" fontId="0" fillId="36" borderId="0" xfId="0" applyFill="1" applyAlignment="1">
      <alignment horizontal="center" vertical="center" wrapText="1"/>
    </xf>
    <xf numFmtId="0" fontId="16" fillId="36" borderId="16" xfId="0" applyFont="1" applyFill="1" applyBorder="1" applyAlignment="1">
      <alignment horizontal="left" vertical="center" indent="1"/>
    </xf>
    <xf numFmtId="0" fontId="16" fillId="36" borderId="11" xfId="0" applyFont="1" applyFill="1" applyBorder="1" applyAlignment="1">
      <alignment horizontal="left" vertical="center" indent="1"/>
    </xf>
    <xf numFmtId="0" fontId="33" fillId="36" borderId="0" xfId="0" applyFont="1" applyFill="1" applyAlignment="1">
      <alignment horizontal="left" vertical="center" wrapText="1" indent="1"/>
    </xf>
    <xf numFmtId="0" fontId="33" fillId="36" borderId="0" xfId="0" applyFont="1" applyFill="1" applyAlignment="1">
      <alignment vertical="center"/>
    </xf>
    <xf numFmtId="0" fontId="33" fillId="36" borderId="0" xfId="0" applyFont="1" applyFill="1" applyAlignment="1">
      <alignment horizontal="left" vertical="center"/>
    </xf>
    <xf numFmtId="0" fontId="0" fillId="36" borderId="0" xfId="0" applyFill="1" applyAlignment="1">
      <alignment horizontal="left" vertical="center"/>
    </xf>
    <xf numFmtId="0" fontId="0" fillId="36" borderId="0" xfId="0" applyFill="1" applyAlignment="1">
      <alignment horizontal="left" wrapText="1" indent="1"/>
    </xf>
    <xf numFmtId="0" fontId="19" fillId="36" borderId="10" xfId="0" applyFont="1" applyFill="1" applyBorder="1" applyAlignment="1">
      <alignment horizontal="left" vertical="center" indent="1"/>
    </xf>
    <xf numFmtId="0" fontId="26" fillId="36" borderId="10" xfId="0" applyFont="1" applyFill="1" applyBorder="1" applyAlignment="1">
      <alignment horizontal="left" vertical="center" indent="1"/>
    </xf>
    <xf numFmtId="0" fontId="27" fillId="36" borderId="0" xfId="43" applyFill="1"/>
    <xf numFmtId="0" fontId="27" fillId="36" borderId="0" xfId="43" applyFill="1" applyAlignment="1">
      <alignment horizontal="left" vertical="center" indent="1"/>
    </xf>
    <xf numFmtId="0" fontId="28" fillId="36" borderId="10" xfId="43" applyFont="1" applyFill="1" applyBorder="1" applyAlignment="1">
      <alignment horizontal="left" vertical="center" indent="1"/>
    </xf>
    <xf numFmtId="0" fontId="27" fillId="36" borderId="10" xfId="43" applyFill="1" applyBorder="1" applyAlignment="1">
      <alignment horizontal="left" vertical="center" indent="1"/>
    </xf>
    <xf numFmtId="0" fontId="27" fillId="36" borderId="10" xfId="43" applyFill="1" applyBorder="1" applyAlignment="1">
      <alignment horizontal="left" vertical="center" wrapText="1" indent="1"/>
    </xf>
    <xf numFmtId="0" fontId="27" fillId="36" borderId="0" xfId="43" applyFill="1" applyAlignment="1">
      <alignment horizontal="left" vertical="center" wrapText="1" indent="1"/>
    </xf>
    <xf numFmtId="164" fontId="27" fillId="36" borderId="10" xfId="43" applyNumberFormat="1" applyFill="1" applyBorder="1" applyAlignment="1">
      <alignment horizontal="left" vertical="center" indent="1"/>
    </xf>
    <xf numFmtId="164" fontId="27" fillId="36" borderId="0" xfId="43" applyNumberFormat="1" applyFill="1"/>
    <xf numFmtId="0" fontId="0" fillId="36" borderId="39" xfId="0" applyFill="1" applyBorder="1" applyAlignment="1">
      <alignment horizontal="left" vertical="center" indent="1"/>
    </xf>
    <xf numFmtId="0" fontId="29" fillId="36" borderId="10" xfId="43" applyFont="1" applyFill="1" applyBorder="1" applyAlignment="1">
      <alignment horizontal="left" vertical="center" wrapText="1" indent="1"/>
    </xf>
    <xf numFmtId="0" fontId="29" fillId="36" borderId="10" xfId="43" applyFont="1" applyFill="1" applyBorder="1" applyAlignment="1">
      <alignment horizontal="left" vertical="center" indent="1"/>
    </xf>
    <xf numFmtId="3" fontId="29" fillId="36" borderId="10" xfId="43" applyNumberFormat="1" applyFont="1" applyFill="1" applyBorder="1" applyAlignment="1">
      <alignment horizontal="left" vertical="center" indent="1" shrinkToFit="1"/>
    </xf>
    <xf numFmtId="165" fontId="29" fillId="36" borderId="10" xfId="43" applyNumberFormat="1" applyFont="1" applyFill="1" applyBorder="1" applyAlignment="1">
      <alignment horizontal="left" vertical="center" indent="1" shrinkToFit="1"/>
    </xf>
    <xf numFmtId="0" fontId="29" fillId="36" borderId="0" xfId="43" applyFont="1" applyFill="1" applyAlignment="1">
      <alignment horizontal="left" indent="1"/>
    </xf>
    <xf numFmtId="0" fontId="29" fillId="36" borderId="0" xfId="43" applyFont="1" applyFill="1"/>
    <xf numFmtId="0" fontId="29" fillId="36" borderId="0" xfId="43" applyFont="1" applyFill="1" applyAlignment="1">
      <alignment horizontal="left" vertical="center" wrapText="1" indent="1"/>
    </xf>
    <xf numFmtId="165" fontId="29" fillId="36" borderId="10" xfId="43" applyNumberFormat="1" applyFont="1" applyFill="1" applyBorder="1" applyAlignment="1">
      <alignment horizontal="left" vertical="center" wrapText="1" indent="1" shrinkToFit="1"/>
    </xf>
    <xf numFmtId="3" fontId="29" fillId="36" borderId="10" xfId="43" applyNumberFormat="1" applyFont="1" applyFill="1" applyBorder="1" applyAlignment="1">
      <alignment horizontal="left" vertical="center" wrapText="1" indent="1" shrinkToFit="1"/>
    </xf>
    <xf numFmtId="0" fontId="29" fillId="36" borderId="0" xfId="43" applyFont="1" applyFill="1" applyAlignment="1">
      <alignment horizontal="left" vertical="center" indent="1"/>
    </xf>
    <xf numFmtId="0" fontId="25" fillId="36" borderId="0" xfId="0" applyFont="1" applyFill="1" applyAlignment="1">
      <alignment horizontal="left" vertical="center" indent="3"/>
    </xf>
    <xf numFmtId="0" fontId="33" fillId="0" borderId="0" xfId="0" applyFont="1" applyAlignment="1">
      <alignment horizontal="center" vertical="center"/>
    </xf>
    <xf numFmtId="0" fontId="0" fillId="49" borderId="10" xfId="0" applyFill="1" applyBorder="1" applyAlignment="1">
      <alignment horizontal="left" vertical="center" indent="1"/>
    </xf>
    <xf numFmtId="2" fontId="0" fillId="36" borderId="10" xfId="0" applyNumberFormat="1" applyFill="1" applyBorder="1" applyAlignment="1">
      <alignment horizontal="left" vertical="center" indent="1"/>
    </xf>
    <xf numFmtId="2" fontId="0" fillId="36" borderId="50" xfId="0" applyNumberFormat="1" applyFill="1" applyBorder="1" applyAlignment="1">
      <alignment horizontal="left" vertical="center" indent="1"/>
    </xf>
    <xf numFmtId="2" fontId="0" fillId="36" borderId="34" xfId="0" applyNumberFormat="1" applyFill="1" applyBorder="1" applyAlignment="1">
      <alignment horizontal="left" vertical="center" indent="1"/>
    </xf>
    <xf numFmtId="0" fontId="0" fillId="36" borderId="12" xfId="0" applyFill="1" applyBorder="1" applyAlignment="1">
      <alignment horizontal="center" vertical="center"/>
    </xf>
    <xf numFmtId="0" fontId="0" fillId="36" borderId="35" xfId="0" applyFill="1" applyBorder="1" applyAlignment="1">
      <alignment horizontal="center" vertical="center"/>
    </xf>
    <xf numFmtId="0" fontId="34" fillId="36" borderId="17" xfId="0" applyFont="1" applyFill="1" applyBorder="1" applyAlignment="1">
      <alignment horizontal="center" vertical="center"/>
    </xf>
    <xf numFmtId="0" fontId="34" fillId="36" borderId="48" xfId="0" applyFont="1" applyFill="1" applyBorder="1" applyAlignment="1">
      <alignment horizontal="center" vertical="center"/>
    </xf>
    <xf numFmtId="0" fontId="34" fillId="36" borderId="49" xfId="0" applyFont="1" applyFill="1" applyBorder="1" applyAlignment="1">
      <alignment horizontal="center" vertical="center"/>
    </xf>
    <xf numFmtId="0" fontId="0" fillId="0" borderId="10" xfId="0" applyBorder="1" applyAlignment="1">
      <alignment horizontal="left" vertical="center" wrapText="1" indent="1"/>
    </xf>
    <xf numFmtId="0" fontId="19" fillId="0" borderId="10" xfId="0" applyFont="1" applyBorder="1" applyAlignment="1">
      <alignment horizontal="left" vertical="center" indent="1"/>
    </xf>
    <xf numFmtId="0" fontId="0" fillId="0" borderId="19" xfId="0" applyBorder="1" applyAlignment="1">
      <alignment horizontal="left" vertical="center" indent="1"/>
    </xf>
    <xf numFmtId="0" fontId="0" fillId="0" borderId="13" xfId="0" applyBorder="1" applyAlignment="1">
      <alignment horizontal="left" vertical="center" indent="1"/>
    </xf>
    <xf numFmtId="0" fontId="0" fillId="0" borderId="18" xfId="0" applyBorder="1" applyAlignment="1">
      <alignment horizontal="left" vertical="center" indent="1"/>
    </xf>
    <xf numFmtId="0" fontId="0" fillId="0" borderId="14" xfId="0" applyBorder="1" applyAlignment="1">
      <alignment horizontal="left" vertical="center" indent="1"/>
    </xf>
    <xf numFmtId="0" fontId="16" fillId="36" borderId="10" xfId="0" applyFont="1" applyFill="1" applyBorder="1" applyAlignment="1">
      <alignment horizontal="center" vertical="center" wrapText="1"/>
    </xf>
    <xf numFmtId="0" fontId="0" fillId="36" borderId="14" xfId="0" applyFill="1" applyBorder="1" applyAlignment="1">
      <alignment horizontal="center" vertical="center" wrapText="1"/>
    </xf>
    <xf numFmtId="0" fontId="0" fillId="36" borderId="16" xfId="0" applyFill="1" applyBorder="1" applyAlignment="1">
      <alignment horizontal="center" vertical="center" wrapText="1"/>
    </xf>
    <xf numFmtId="0" fontId="0" fillId="36" borderId="10" xfId="0" applyFill="1" applyBorder="1" applyAlignment="1">
      <alignment horizontal="center" vertical="center" wrapText="1"/>
    </xf>
    <xf numFmtId="0" fontId="0" fillId="36" borderId="15" xfId="0" applyFill="1" applyBorder="1" applyAlignment="1">
      <alignment horizontal="center" vertical="center" wrapText="1"/>
    </xf>
    <xf numFmtId="0" fontId="0" fillId="36" borderId="40" xfId="0" applyFill="1" applyBorder="1" applyAlignment="1">
      <alignment horizontal="center" vertical="center" wrapText="1"/>
    </xf>
    <xf numFmtId="0" fontId="0" fillId="36" borderId="41" xfId="0" applyFill="1" applyBorder="1" applyAlignment="1">
      <alignment horizontal="center" vertical="center" wrapText="1"/>
    </xf>
    <xf numFmtId="0" fontId="0" fillId="36" borderId="42" xfId="0" applyFill="1" applyBorder="1" applyAlignment="1">
      <alignment horizontal="center" vertical="center" wrapText="1"/>
    </xf>
    <xf numFmtId="0" fontId="0" fillId="36" borderId="43" xfId="0" applyFill="1" applyBorder="1" applyAlignment="1">
      <alignment horizontal="center" vertical="center" wrapText="1"/>
    </xf>
    <xf numFmtId="0" fontId="0" fillId="36" borderId="0" xfId="0" applyFill="1" applyAlignment="1">
      <alignment horizontal="center" vertical="center" wrapText="1"/>
    </xf>
    <xf numFmtId="0" fontId="0" fillId="36" borderId="44" xfId="0" applyFill="1" applyBorder="1" applyAlignment="1">
      <alignment horizontal="center" vertical="center" wrapText="1"/>
    </xf>
    <xf numFmtId="0" fontId="0" fillId="36" borderId="45" xfId="0" applyFill="1" applyBorder="1" applyAlignment="1">
      <alignment horizontal="center" vertical="center" wrapText="1"/>
    </xf>
    <xf numFmtId="0" fontId="0" fillId="36" borderId="46" xfId="0" applyFill="1" applyBorder="1" applyAlignment="1">
      <alignment horizontal="center" vertical="center" wrapText="1"/>
    </xf>
    <xf numFmtId="0" fontId="0" fillId="36" borderId="47" xfId="0" applyFill="1" applyBorder="1" applyAlignment="1">
      <alignment horizontal="center" vertical="center" wrapText="1"/>
    </xf>
    <xf numFmtId="0" fontId="0" fillId="36" borderId="14" xfId="0" applyFill="1" applyBorder="1" applyAlignment="1">
      <alignment horizontal="center" vertical="center"/>
    </xf>
    <xf numFmtId="0" fontId="0" fillId="36" borderId="16" xfId="0" applyFill="1" applyBorder="1" applyAlignment="1">
      <alignment horizontal="center" vertical="center"/>
    </xf>
    <xf numFmtId="0" fontId="0" fillId="36" borderId="14" xfId="0" applyFill="1" applyBorder="1" applyAlignment="1">
      <alignment horizontal="left" vertical="center" indent="1"/>
    </xf>
    <xf numFmtId="0" fontId="0" fillId="36" borderId="16" xfId="0" applyFill="1" applyBorder="1" applyAlignment="1">
      <alignment horizontal="left" vertical="center" indent="1"/>
    </xf>
    <xf numFmtId="0" fontId="0" fillId="36" borderId="15" xfId="0" applyFill="1" applyBorder="1" applyAlignment="1">
      <alignment horizontal="center" vertical="center"/>
    </xf>
    <xf numFmtId="0" fontId="0" fillId="43" borderId="14" xfId="0" applyFill="1" applyBorder="1" applyAlignment="1">
      <alignment horizontal="center" vertical="center"/>
    </xf>
    <xf numFmtId="0" fontId="0" fillId="43" borderId="16" xfId="0" applyFill="1" applyBorder="1" applyAlignment="1">
      <alignment horizontal="center" vertical="center"/>
    </xf>
    <xf numFmtId="0" fontId="0" fillId="45" borderId="14" xfId="0" applyFill="1" applyBorder="1" applyAlignment="1">
      <alignment horizontal="center" vertical="center"/>
    </xf>
    <xf numFmtId="0" fontId="0" fillId="45" borderId="16" xfId="0" applyFill="1" applyBorder="1" applyAlignment="1">
      <alignment horizontal="center" vertical="center"/>
    </xf>
    <xf numFmtId="0" fontId="16" fillId="0" borderId="10" xfId="0" applyFont="1" applyBorder="1" applyAlignment="1">
      <alignment horizontal="left" vertical="center" indent="1"/>
    </xf>
    <xf numFmtId="0" fontId="0" fillId="38" borderId="14" xfId="0" applyFill="1" applyBorder="1" applyAlignment="1">
      <alignment horizontal="center" vertical="center"/>
    </xf>
    <xf numFmtId="0" fontId="0" fillId="38" borderId="15" xfId="0" applyFill="1" applyBorder="1" applyAlignment="1">
      <alignment horizontal="center" vertical="center"/>
    </xf>
    <xf numFmtId="0" fontId="0" fillId="38" borderId="16" xfId="0" applyFill="1" applyBorder="1" applyAlignment="1">
      <alignment horizontal="center" vertical="center"/>
    </xf>
    <xf numFmtId="0" fontId="16" fillId="0" borderId="10" xfId="0" applyFont="1" applyBorder="1" applyAlignment="1">
      <alignment horizontal="left" vertical="center" indent="2"/>
    </xf>
    <xf numFmtId="0" fontId="26" fillId="0" borderId="10" xfId="43" applyFont="1" applyBorder="1" applyAlignment="1">
      <alignment horizontal="center" vertical="center"/>
    </xf>
    <xf numFmtId="0" fontId="28" fillId="0" borderId="10" xfId="43" applyFont="1" applyBorder="1" applyAlignment="1">
      <alignment horizontal="center" vertical="center"/>
    </xf>
    <xf numFmtId="0" fontId="28" fillId="0" borderId="14" xfId="43" applyFont="1" applyBorder="1" applyAlignment="1">
      <alignment horizontal="center" vertical="center"/>
    </xf>
    <xf numFmtId="0" fontId="28" fillId="0" borderId="15" xfId="43" applyFont="1" applyBorder="1" applyAlignment="1">
      <alignment horizontal="center" vertical="center"/>
    </xf>
    <xf numFmtId="0" fontId="28" fillId="0" borderId="16" xfId="43" applyFont="1" applyBorder="1" applyAlignment="1">
      <alignment horizontal="center" vertical="center"/>
    </xf>
    <xf numFmtId="0" fontId="30" fillId="0" borderId="10" xfId="43" applyFont="1" applyBorder="1" applyAlignment="1">
      <alignment horizontal="center" vertical="center" wrapText="1"/>
    </xf>
    <xf numFmtId="0" fontId="33" fillId="0" borderId="36" xfId="0" applyFont="1" applyBorder="1" applyAlignment="1">
      <alignment horizontal="center" vertical="center"/>
    </xf>
    <xf numFmtId="0" fontId="19" fillId="36" borderId="10" xfId="0" applyFont="1" applyFill="1" applyBorder="1" applyAlignment="1">
      <alignment horizontal="left" vertical="center" indent="1"/>
    </xf>
    <xf numFmtId="0" fontId="16" fillId="36" borderId="10" xfId="0" applyFont="1" applyFill="1" applyBorder="1" applyAlignment="1">
      <alignment horizontal="left" vertical="center" indent="2"/>
    </xf>
    <xf numFmtId="0" fontId="33" fillId="36" borderId="10" xfId="0" applyFont="1" applyFill="1" applyBorder="1" applyAlignment="1">
      <alignment horizontal="center" vertical="center"/>
    </xf>
    <xf numFmtId="0" fontId="28" fillId="36" borderId="10" xfId="43" applyFont="1" applyFill="1" applyBorder="1" applyAlignment="1">
      <alignment horizontal="center" vertical="center"/>
    </xf>
    <xf numFmtId="0" fontId="26" fillId="36" borderId="10" xfId="43" applyFont="1" applyFill="1" applyBorder="1" applyAlignment="1">
      <alignment horizontal="center" vertical="center"/>
    </xf>
    <xf numFmtId="0" fontId="30" fillId="36" borderId="10" xfId="43" applyFont="1" applyFill="1" applyBorder="1" applyAlignment="1">
      <alignment horizontal="center" vertical="center" wrapText="1"/>
    </xf>
    <xf numFmtId="0" fontId="0" fillId="36" borderId="34" xfId="0" applyFill="1" applyBorder="1" applyAlignment="1">
      <alignment horizontal="left" vertical="center" wrapText="1" indent="1"/>
    </xf>
    <xf numFmtId="0" fontId="0" fillId="36" borderId="14" xfId="0" applyFill="1" applyBorder="1" applyAlignment="1">
      <alignment horizontal="left" vertical="center" wrapText="1" indent="1"/>
    </xf>
    <xf numFmtId="0" fontId="0" fillId="36" borderId="15" xfId="0" applyFill="1" applyBorder="1" applyAlignment="1">
      <alignment horizontal="left" vertical="center" wrapText="1" indent="1"/>
    </xf>
    <xf numFmtId="0" fontId="0" fillId="36" borderId="16" xfId="0" applyFill="1" applyBorder="1" applyAlignment="1">
      <alignment horizontal="left" vertical="center" wrapText="1" indent="1"/>
    </xf>
    <xf numFmtId="0" fontId="0" fillId="36" borderId="10" xfId="0" applyFill="1" applyBorder="1" applyAlignment="1">
      <alignment horizontal="left" vertical="center" wrapText="1" indent="1"/>
    </xf>
    <xf numFmtId="0" fontId="0" fillId="36" borderId="14" xfId="0" applyFill="1" applyBorder="1" applyAlignment="1">
      <alignment horizontal="center"/>
    </xf>
    <xf numFmtId="0" fontId="0" fillId="36" borderId="16" xfId="0" applyFill="1" applyBorder="1" applyAlignment="1">
      <alignment horizontal="center"/>
    </xf>
    <xf numFmtId="0" fontId="0" fillId="36" borderId="13" xfId="0" applyFill="1" applyBorder="1" applyAlignment="1">
      <alignment horizontal="left" vertical="center" wrapText="1" indent="1"/>
    </xf>
    <xf numFmtId="0" fontId="0" fillId="36" borderId="35" xfId="0" applyFill="1" applyBorder="1" applyAlignment="1">
      <alignment horizontal="left" vertical="center" wrapText="1" indent="1"/>
    </xf>
    <xf numFmtId="0" fontId="0" fillId="36" borderId="13" xfId="0" applyFill="1" applyBorder="1" applyAlignment="1">
      <alignment horizontal="left" vertical="center" indent="1"/>
    </xf>
    <xf numFmtId="0" fontId="0" fillId="36" borderId="35" xfId="0" applyFill="1" applyBorder="1" applyAlignment="1">
      <alignment horizontal="left" vertical="center" indent="1"/>
    </xf>
    <xf numFmtId="0" fontId="16" fillId="36" borderId="10" xfId="0" applyFont="1" applyFill="1" applyBorder="1" applyAlignment="1">
      <alignment horizontal="left" vertical="center" wrapText="1" indent="1"/>
    </xf>
    <xf numFmtId="0" fontId="16" fillId="36" borderId="14" xfId="0" applyFont="1" applyFill="1" applyBorder="1" applyAlignment="1">
      <alignment horizontal="left" vertical="center" wrapText="1" indent="1"/>
    </xf>
    <xf numFmtId="0" fontId="16" fillId="36" borderId="15" xfId="0" applyFont="1" applyFill="1" applyBorder="1" applyAlignment="1">
      <alignment horizontal="left" vertical="center" wrapText="1" indent="1"/>
    </xf>
    <xf numFmtId="0" fontId="16" fillId="36" borderId="16" xfId="0" applyFont="1" applyFill="1" applyBorder="1" applyAlignment="1">
      <alignment horizontal="left" vertical="center" wrapText="1" indent="1"/>
    </xf>
    <xf numFmtId="0" fontId="0" fillId="36" borderId="15" xfId="0" applyFill="1" applyBorder="1" applyAlignment="1">
      <alignment horizontal="left" vertical="center" indent="1"/>
    </xf>
    <xf numFmtId="0" fontId="0" fillId="36" borderId="10" xfId="0" applyFill="1" applyBorder="1" applyAlignment="1">
      <alignment horizontal="center" vertical="center"/>
    </xf>
    <xf numFmtId="0" fontId="0" fillId="36" borderId="10" xfId="0" applyFill="1" applyBorder="1" applyAlignment="1">
      <alignment horizontal="left" vertical="center" indent="1"/>
    </xf>
    <xf numFmtId="2" fontId="0" fillId="36" borderId="14" xfId="0" applyNumberFormat="1" applyFill="1" applyBorder="1" applyAlignment="1">
      <alignment horizontal="left" vertical="center" indent="2"/>
    </xf>
    <xf numFmtId="0" fontId="0" fillId="36" borderId="15" xfId="0" applyFill="1" applyBorder="1" applyAlignment="1">
      <alignment horizontal="left" vertical="center" indent="2"/>
    </xf>
    <xf numFmtId="0" fontId="0" fillId="36" borderId="16" xfId="0" applyFill="1" applyBorder="1" applyAlignment="1">
      <alignment horizontal="left" vertical="center" indent="2"/>
    </xf>
    <xf numFmtId="0" fontId="25" fillId="36" borderId="10" xfId="0" applyFont="1" applyFill="1" applyBorder="1" applyAlignment="1">
      <alignment horizontal="left" vertical="center" wrapText="1" indent="1"/>
    </xf>
    <xf numFmtId="0" fontId="35" fillId="36" borderId="10" xfId="0" applyFont="1" applyFill="1" applyBorder="1" applyAlignment="1">
      <alignment horizontal="center" vertical="center"/>
    </xf>
    <xf numFmtId="0" fontId="25" fillId="36" borderId="10" xfId="0" applyFont="1" applyFill="1" applyBorder="1" applyAlignment="1">
      <alignment horizontal="left" vertical="center" wrapText="1" indent="2"/>
    </xf>
    <xf numFmtId="0" fontId="25" fillId="36" borderId="14" xfId="0" applyFont="1" applyFill="1" applyBorder="1" applyAlignment="1">
      <alignment horizontal="left" vertical="center" wrapText="1" indent="2"/>
    </xf>
    <xf numFmtId="0" fontId="25" fillId="36" borderId="15" xfId="0" applyFont="1" applyFill="1" applyBorder="1" applyAlignment="1">
      <alignment horizontal="left" vertical="center" wrapText="1" indent="2"/>
    </xf>
    <xf numFmtId="0" fontId="25" fillId="36" borderId="16" xfId="0" applyFont="1" applyFill="1" applyBorder="1" applyAlignment="1">
      <alignment horizontal="left" vertical="center" wrapText="1" indent="2"/>
    </xf>
    <xf numFmtId="0" fontId="25" fillId="36" borderId="14" xfId="0" applyFont="1" applyFill="1" applyBorder="1" applyAlignment="1">
      <alignment horizontal="left" vertical="center" wrapText="1" indent="1"/>
    </xf>
    <xf numFmtId="0" fontId="25" fillId="36" borderId="15" xfId="0" applyFont="1" applyFill="1" applyBorder="1" applyAlignment="1">
      <alignment horizontal="left" vertical="center" wrapText="1" indent="1"/>
    </xf>
    <xf numFmtId="0" fontId="25" fillId="36" borderId="16" xfId="0" applyFont="1" applyFill="1" applyBorder="1" applyAlignment="1">
      <alignment horizontal="left" vertical="center" wrapText="1" indent="1"/>
    </xf>
    <xf numFmtId="0" fontId="0" fillId="36" borderId="34" xfId="0" applyFill="1" applyBorder="1" applyAlignment="1">
      <alignment horizontal="center" vertical="center" wrapText="1"/>
    </xf>
    <xf numFmtId="0" fontId="0" fillId="36" borderId="11" xfId="0" applyFill="1" applyBorder="1" applyAlignment="1">
      <alignment horizontal="center" vertical="center" wrapText="1"/>
    </xf>
    <xf numFmtId="0" fontId="0" fillId="36" borderId="38" xfId="0" applyFill="1" applyBorder="1" applyAlignment="1">
      <alignment horizontal="center" vertical="center" wrapText="1"/>
    </xf>
  </cellXfs>
  <cellStyles count="44">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Lien hypertexte" xfId="42" builtinId="8"/>
    <cellStyle name="Neutre" xfId="8" builtinId="28" customBuiltin="1"/>
    <cellStyle name="Normal" xfId="0" builtinId="0"/>
    <cellStyle name="Normal 2" xfId="43" xr:uid="{8FE58413-8631-4CD3-94C5-5D1084FB5904}"/>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5050"/>
      <color rgb="FFE9CDF3"/>
      <color rgb="FFF6EAFA"/>
      <color rgb="FF969200"/>
      <color rgb="FFB8B400"/>
      <color rgb="FFDBD600"/>
      <color rgb="FFFFFFCC"/>
      <color rgb="FFFFFF99"/>
      <color rgb="FFFFFF00"/>
      <color rgb="FF4B4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55"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56" Type="http://schemas.openxmlformats.org/officeDocument/2006/relationships/customXml" Target="../customXml/item3.xml"/><Relationship Id="rId8" Type="http://schemas.openxmlformats.org/officeDocument/2006/relationships/worksheet" Target="worksheets/sheet8.xml"/><Relationship Id="rId51" Type="http://schemas.microsoft.com/office/2017/10/relationships/person" Target="persons/perso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57" Type="http://schemas.openxmlformats.org/officeDocument/2006/relationships/customXml" Target="../customXml/item4.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microsoft.com/office/2022/11/relationships/FeaturePropertyBag" Target="featurePropertyBag/featurePropertyBag.xml"/></Relationships>
</file>

<file path=xl/documenttasks/documenttask1.xml><?xml version="1.0" encoding="utf-8"?>
<Tasks xmlns="http://schemas.microsoft.com/office/tasks/2019/documenttasks">
  <Task id="{BF46471A-507F-4C99-AA9A-BE299196C22A}">
    <Anchor>
      <Comment id="{F3FC786A-FB65-4B6B-B61B-A36B2E2505FF}"/>
    </Anchor>
    <History>
      <Event time="2026-04-15T08:27:30.19" id="{61A41609-AB8A-431C-91C8-DDC213FAB657}">
        <Attribution userId="S::erwan.proto@theshiftproject.org::b237f429-5272-474f-9a66-42f4332a3e92" userName="Erwan Proto" userProvider="AD"/>
        <Anchor>
          <Comment id="{F3FC786A-FB65-4B6B-B61B-A36B2E2505FF}"/>
        </Anchor>
        <Create/>
      </Event>
      <Event time="2026-04-15T08:27:30.19" id="{B1C8703D-CE29-47E1-9AF7-A3714ED65096}">
        <Attribution userId="S::erwan.proto@theshiftproject.org::b237f429-5272-474f-9a66-42f4332a3e92" userName="Erwan Proto" userProvider="AD"/>
        <Anchor>
          <Comment id="{F3FC786A-FB65-4B6B-B61B-A36B2E2505FF}"/>
        </Anchor>
        <Assign userId="S::alice.espinasse@theshiftproject.org::509d69b0-83bc-40de-9e8a-14cea9c811f3" userName="Alice ESPINASSE" userProvider="AD"/>
      </Event>
      <Event time="2026-04-15T08:27:30.19" id="{9709F2BC-FE7F-4618-BE5E-E6FC07CFFD00}">
        <Attribution userId="S::erwan.proto@theshiftproject.org::b237f429-5272-474f-9a66-42f4332a3e92" userName="Erwan Proto" userProvider="AD"/>
        <Anchor>
          <Comment id="{F3FC786A-FB65-4B6B-B61B-A36B2E2505FF}"/>
        </Anchor>
        <SetTitle title="@Alice ESPINASSE Peau brute ou peau brute salée ?"/>
      </Event>
    </History>
  </Task>
</Tasks>
</file>

<file path=xl/drawings/_rels/drawing1.xml.rels><?xml version="1.0" encoding="UTF-8" standalone="yes"?>
<Relationships xmlns="http://schemas.openxmlformats.org/package/2006/relationships"><Relationship Id="rId13" Type="http://schemas.openxmlformats.org/officeDocument/2006/relationships/hyperlink" Target="#'2.13 Kapok FAO'!C2"/><Relationship Id="rId18" Type="http://schemas.openxmlformats.org/officeDocument/2006/relationships/hyperlink" Target="#'3.2 Laines'!C2"/><Relationship Id="rId26" Type="http://schemas.openxmlformats.org/officeDocument/2006/relationships/hyperlink" Target="#'4.2.4 Caprins 2023 (FAO)'!C2"/><Relationship Id="rId3" Type="http://schemas.openxmlformats.org/officeDocument/2006/relationships/hyperlink" Target="#'2.1 Bilan Fibres v&#233;g&#233;tales 2023'!C1"/><Relationship Id="rId21" Type="http://schemas.openxmlformats.org/officeDocument/2006/relationships/hyperlink" Target="#'5.3 Fibres synt. (Recherches) '!C2"/><Relationship Id="rId34" Type="http://schemas.openxmlformats.org/officeDocument/2006/relationships/hyperlink" Target="#'4.3.4'' G.bovins HA 2023'!C2"/><Relationship Id="rId7" Type="http://schemas.openxmlformats.org/officeDocument/2006/relationships/hyperlink" Target="#'2.7 Lin FAO'!C2"/><Relationship Id="rId12" Type="http://schemas.openxmlformats.org/officeDocument/2006/relationships/hyperlink" Target="#'2.12 Abaca FAO'!C2"/><Relationship Id="rId17" Type="http://schemas.openxmlformats.org/officeDocument/2006/relationships/hyperlink" Target="#'3.1 Bilan Fibres animales 2023'!E2"/><Relationship Id="rId25" Type="http://schemas.openxmlformats.org/officeDocument/2006/relationships/hyperlink" Target="#'4.3.1 Bilan P.brutes EuST 2023'!C2"/><Relationship Id="rId33" Type="http://schemas.openxmlformats.org/officeDocument/2006/relationships/hyperlink" Target="#'4.3.4 G.bovins 2023 (EUROSTAT)'!C2"/><Relationship Id="rId2" Type="http://schemas.openxmlformats.org/officeDocument/2006/relationships/hyperlink" Target="#'6. BILAN FIBRES'!C2"/><Relationship Id="rId16" Type="http://schemas.openxmlformats.org/officeDocument/2006/relationships/hyperlink" Target="#'2.6 Autres fibres tex FAO'!C2"/><Relationship Id="rId20" Type="http://schemas.openxmlformats.org/officeDocument/2006/relationships/hyperlink" Target="#'5.2 F.chimiques (Estimations)'!C2"/><Relationship Id="rId29" Type="http://schemas.openxmlformats.org/officeDocument/2006/relationships/hyperlink" Target="#'4.3.2 Veaux 2023 (EUROSTAT)'!C2"/><Relationship Id="rId1" Type="http://schemas.openxmlformats.org/officeDocument/2006/relationships/hyperlink" Target="#'1.2 D&#233;finitions '!B1"/><Relationship Id="rId6" Type="http://schemas.openxmlformats.org/officeDocument/2006/relationships/hyperlink" Target="#'2.4 Jute FAO'!C2"/><Relationship Id="rId11" Type="http://schemas.openxmlformats.org/officeDocument/2006/relationships/hyperlink" Target="#'2.11 K&#233;naf &amp; F.lib&#233;riennes FAO'!C2"/><Relationship Id="rId24" Type="http://schemas.openxmlformats.org/officeDocument/2006/relationships/hyperlink" Target="#'4.2.1 Bilan P.brutes FAO 2023'!D3"/><Relationship Id="rId32" Type="http://schemas.openxmlformats.org/officeDocument/2006/relationships/hyperlink" Target="#'4.3.3'' J.bovins HA 2023 '!C2"/><Relationship Id="rId5" Type="http://schemas.openxmlformats.org/officeDocument/2006/relationships/hyperlink" Target="#'2.2 Coton &#233;gr&#233;n&#233; 2023 ICAC'!C2"/><Relationship Id="rId15" Type="http://schemas.openxmlformats.org/officeDocument/2006/relationships/hyperlink" Target="#'2.15 Ramie FAO'!C2"/><Relationship Id="rId23" Type="http://schemas.openxmlformats.org/officeDocument/2006/relationships/hyperlink" Target="#'3.3 Soie gr&#232;ge'!C2"/><Relationship Id="rId28" Type="http://schemas.openxmlformats.org/officeDocument/2006/relationships/hyperlink" Target="#'4.2.3 Ovins 2023 (FAO)'!C2"/><Relationship Id="rId10" Type="http://schemas.openxmlformats.org/officeDocument/2006/relationships/hyperlink" Target="#'2.10 Sisal FAO'!C2"/><Relationship Id="rId19" Type="http://schemas.openxmlformats.org/officeDocument/2006/relationships/hyperlink" Target="#'5.1 Bilan Fibres Chimiques'!C2"/><Relationship Id="rId31" Type="http://schemas.openxmlformats.org/officeDocument/2006/relationships/hyperlink" Target="#'4.3.3 J.bovins 2023 (EUROSTAT) '!C2"/><Relationship Id="rId4" Type="http://schemas.openxmlformats.org/officeDocument/2006/relationships/hyperlink" Target="#'2.3 Coton &#233;gr&#233;n&#233; 2023 (FAO)'!C2"/><Relationship Id="rId9" Type="http://schemas.openxmlformats.org/officeDocument/2006/relationships/hyperlink" Target="#'2.5 Coir FAO'!C2"/><Relationship Id="rId14" Type="http://schemas.openxmlformats.org/officeDocument/2006/relationships/hyperlink" Target="#'2.14 Fibre d''agave FAO'!C2"/><Relationship Id="rId22" Type="http://schemas.openxmlformats.org/officeDocument/2006/relationships/hyperlink" Target="#'5.4 Fibres artif. (Recherches)'!C2"/><Relationship Id="rId27" Type="http://schemas.openxmlformats.org/officeDocument/2006/relationships/hyperlink" Target="#'4.2.2 Bovins 2023 (FAO)'!C2"/><Relationship Id="rId30" Type="http://schemas.openxmlformats.org/officeDocument/2006/relationships/hyperlink" Target="#'4.3.2'' Veaux HA 2023 (EUROSTAT)'!C2"/><Relationship Id="rId35" Type="http://schemas.openxmlformats.org/officeDocument/2006/relationships/hyperlink" Target="#'4.1 Bilan peaux brutes (2023)'!D4"/><Relationship Id="rId8" Type="http://schemas.openxmlformats.org/officeDocument/2006/relationships/hyperlink" Target="#'2.8 Chanvre FAO'!C2"/></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1 SOMMAIRE'!B22"/><Relationship Id="rId1" Type="http://schemas.openxmlformats.org/officeDocument/2006/relationships/hyperlink" Target="#'2.1 Bilan Fibres v&#233;g&#233;tales 2023'!B7"/><Relationship Id="rId6" Type="http://schemas.openxmlformats.org/officeDocument/2006/relationships/image" Target="../media/image8.svg"/><Relationship Id="rId5" Type="http://schemas.openxmlformats.org/officeDocument/2006/relationships/image" Target="../media/image7.png"/><Relationship Id="rId4" Type="http://schemas.openxmlformats.org/officeDocument/2006/relationships/image" Target="../media/image9.sv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2.10 Sisal FAO'!B24"/><Relationship Id="rId1" Type="http://schemas.openxmlformats.org/officeDocument/2006/relationships/hyperlink" Target="#'2.1 Bilan Fibres v&#233;g&#233;tales 2023'!B7"/><Relationship Id="rId6" Type="http://schemas.openxmlformats.org/officeDocument/2006/relationships/image" Target="../media/image8.svg"/><Relationship Id="rId5" Type="http://schemas.openxmlformats.org/officeDocument/2006/relationships/image" Target="../media/image7.png"/><Relationship Id="rId4" Type="http://schemas.openxmlformats.org/officeDocument/2006/relationships/image" Target="../media/image9.sv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2.11 K&#233;naf &amp; F.lib&#233;riennes FAO'!B26"/><Relationship Id="rId1" Type="http://schemas.openxmlformats.org/officeDocument/2006/relationships/hyperlink" Target="#'2.1 Bilan Fibres v&#233;g&#233;tales 2023'!B7"/><Relationship Id="rId6" Type="http://schemas.openxmlformats.org/officeDocument/2006/relationships/image" Target="../media/image8.svg"/><Relationship Id="rId5" Type="http://schemas.openxmlformats.org/officeDocument/2006/relationships/image" Target="../media/image7.png"/><Relationship Id="rId4" Type="http://schemas.openxmlformats.org/officeDocument/2006/relationships/image" Target="../media/image9.sv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1 SOMMAIRE'!B28"/><Relationship Id="rId1" Type="http://schemas.openxmlformats.org/officeDocument/2006/relationships/hyperlink" Target="#'2.1 Bilan Fibres v&#233;g&#233;tales 2023'!B7"/><Relationship Id="rId6" Type="http://schemas.openxmlformats.org/officeDocument/2006/relationships/image" Target="../media/image8.svg"/><Relationship Id="rId5" Type="http://schemas.openxmlformats.org/officeDocument/2006/relationships/image" Target="../media/image7.png"/><Relationship Id="rId4" Type="http://schemas.openxmlformats.org/officeDocument/2006/relationships/image" Target="../media/image9.sv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1 SOMMAIRE'!B30"/><Relationship Id="rId1" Type="http://schemas.openxmlformats.org/officeDocument/2006/relationships/hyperlink" Target="#'2.1 Bilan Fibres v&#233;g&#233;tales 2023'!B7"/><Relationship Id="rId6" Type="http://schemas.openxmlformats.org/officeDocument/2006/relationships/image" Target="../media/image8.svg"/><Relationship Id="rId5" Type="http://schemas.openxmlformats.org/officeDocument/2006/relationships/image" Target="../media/image7.png"/><Relationship Id="rId4" Type="http://schemas.openxmlformats.org/officeDocument/2006/relationships/image" Target="../media/image9.sv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1 SOMMAIRE'!B32"/><Relationship Id="rId1" Type="http://schemas.openxmlformats.org/officeDocument/2006/relationships/hyperlink" Target="#'2.1 Bilan Fibres v&#233;g&#233;tales 2023'!B7"/><Relationship Id="rId6" Type="http://schemas.openxmlformats.org/officeDocument/2006/relationships/image" Target="../media/image8.svg"/><Relationship Id="rId5" Type="http://schemas.openxmlformats.org/officeDocument/2006/relationships/image" Target="../media/image7.png"/><Relationship Id="rId4" Type="http://schemas.openxmlformats.org/officeDocument/2006/relationships/image" Target="../media/image9.sv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1 SOMMAIRE'!B34"/><Relationship Id="rId1" Type="http://schemas.openxmlformats.org/officeDocument/2006/relationships/hyperlink" Target="#'2.1 Bilan Fibres v&#233;g&#233;tales 2023'!B7"/><Relationship Id="rId6" Type="http://schemas.openxmlformats.org/officeDocument/2006/relationships/image" Target="../media/image8.svg"/><Relationship Id="rId5" Type="http://schemas.openxmlformats.org/officeDocument/2006/relationships/image" Target="../media/image7.png"/><Relationship Id="rId4" Type="http://schemas.openxmlformats.org/officeDocument/2006/relationships/image" Target="../media/image9.svg"/></Relationships>
</file>

<file path=xl/drawings/_rels/drawing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1 SOMMAIRE'!C7"/><Relationship Id="rId1" Type="http://schemas.openxmlformats.org/officeDocument/2006/relationships/hyperlink" Target="#'6. BILAN FIBRES'!C4"/><Relationship Id="rId6" Type="http://schemas.openxmlformats.org/officeDocument/2006/relationships/image" Target="../media/image11.svg"/><Relationship Id="rId5" Type="http://schemas.openxmlformats.org/officeDocument/2006/relationships/image" Target="../media/image10.png"/><Relationship Id="rId4" Type="http://schemas.openxmlformats.org/officeDocument/2006/relationships/image" Target="../media/image9.svg"/></Relationships>
</file>

<file path=xl/drawings/_rels/drawing1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1 SOMMAIRE'!C9"/><Relationship Id="rId1" Type="http://schemas.openxmlformats.org/officeDocument/2006/relationships/hyperlink" Target="#'3.1 Bilan Fibres animales 2023'!C7"/><Relationship Id="rId6" Type="http://schemas.openxmlformats.org/officeDocument/2006/relationships/image" Target="../media/image11.svg"/><Relationship Id="rId5" Type="http://schemas.openxmlformats.org/officeDocument/2006/relationships/image" Target="../media/image10.png"/><Relationship Id="rId4" Type="http://schemas.openxmlformats.org/officeDocument/2006/relationships/image" Target="../media/image9.svg"/></Relationships>
</file>

<file path=xl/drawings/_rels/drawing19.xml.rels><?xml version="1.0" encoding="UTF-8" standalone="yes"?>
<Relationships xmlns="http://schemas.openxmlformats.org/package/2006/relationships"><Relationship Id="rId3" Type="http://schemas.openxmlformats.org/officeDocument/2006/relationships/image" Target="../media/image13.svg"/><Relationship Id="rId2" Type="http://schemas.openxmlformats.org/officeDocument/2006/relationships/image" Target="../media/image12.png"/><Relationship Id="rId1" Type="http://schemas.openxmlformats.org/officeDocument/2006/relationships/hyperlink" Target="#Plan!C26"/></Relationships>
</file>

<file path=xl/drawings/_rels/drawing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1.1 SOMMAIRE'!C2"/></Relationships>
</file>

<file path=xl/drawings/_rels/drawing2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1 SOMMAIRE'!C11"/><Relationship Id="rId1" Type="http://schemas.openxmlformats.org/officeDocument/2006/relationships/hyperlink" Target="#'3.1 Bilan Fibres animales 2023'!C7"/><Relationship Id="rId6" Type="http://schemas.openxmlformats.org/officeDocument/2006/relationships/image" Target="../media/image11.svg"/><Relationship Id="rId5" Type="http://schemas.openxmlformats.org/officeDocument/2006/relationships/image" Target="../media/image10.png"/><Relationship Id="rId4" Type="http://schemas.openxmlformats.org/officeDocument/2006/relationships/image" Target="../media/image9.svg"/></Relationships>
</file>

<file path=xl/drawings/_rels/drawing21.xml.rels><?xml version="1.0" encoding="UTF-8" standalone="yes"?>
<Relationships xmlns="http://schemas.openxmlformats.org/package/2006/relationships"><Relationship Id="rId3" Type="http://schemas.openxmlformats.org/officeDocument/2006/relationships/image" Target="../media/image9.svg"/><Relationship Id="rId2" Type="http://schemas.openxmlformats.org/officeDocument/2006/relationships/image" Target="../media/image3.png"/><Relationship Id="rId1" Type="http://schemas.openxmlformats.org/officeDocument/2006/relationships/hyperlink" Target="#'1.1 SOMMAIRE'!D4"/></Relationships>
</file>

<file path=xl/drawings/_rels/drawing2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1 SOMMAIRE'!D6"/><Relationship Id="rId1" Type="http://schemas.openxmlformats.org/officeDocument/2006/relationships/hyperlink" Target="#'3.1 Bilan Fibres animales 2023'!D4"/><Relationship Id="rId6" Type="http://schemas.openxmlformats.org/officeDocument/2006/relationships/image" Target="../media/image11.svg"/><Relationship Id="rId5" Type="http://schemas.openxmlformats.org/officeDocument/2006/relationships/image" Target="../media/image10.png"/><Relationship Id="rId4" Type="http://schemas.openxmlformats.org/officeDocument/2006/relationships/image" Target="../media/image9.svg"/></Relationships>
</file>

<file path=xl/drawings/_rels/drawing23.xml.rels><?xml version="1.0" encoding="UTF-8" standalone="yes"?>
<Relationships xmlns="http://schemas.openxmlformats.org/package/2006/relationships"><Relationship Id="rId3" Type="http://schemas.openxmlformats.org/officeDocument/2006/relationships/image" Target="../media/image9.svg"/><Relationship Id="rId2" Type="http://schemas.openxmlformats.org/officeDocument/2006/relationships/image" Target="../media/image3.png"/><Relationship Id="rId1" Type="http://schemas.openxmlformats.org/officeDocument/2006/relationships/hyperlink" Target="#'4.2.2 Bovins 2023 (FAO)'!D8"/><Relationship Id="rId6" Type="http://schemas.openxmlformats.org/officeDocument/2006/relationships/hyperlink" Target="#'3.1 Bilan Fibres animales 2023'!D4"/><Relationship Id="rId5" Type="http://schemas.openxmlformats.org/officeDocument/2006/relationships/image" Target="../media/image11.svg"/><Relationship Id="rId4" Type="http://schemas.openxmlformats.org/officeDocument/2006/relationships/image" Target="../media/image10.png"/></Relationships>
</file>

<file path=xl/drawings/_rels/drawing2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4.2.3 Ovins 2023 (FAO)'!D10"/><Relationship Id="rId1" Type="http://schemas.openxmlformats.org/officeDocument/2006/relationships/hyperlink" Target="#'3.1 Bilan Fibres animales 2023'!D4"/><Relationship Id="rId6" Type="http://schemas.openxmlformats.org/officeDocument/2006/relationships/image" Target="../media/image11.svg"/><Relationship Id="rId5" Type="http://schemas.openxmlformats.org/officeDocument/2006/relationships/image" Target="../media/image10.png"/><Relationship Id="rId4" Type="http://schemas.openxmlformats.org/officeDocument/2006/relationships/image" Target="../media/image9.svg"/></Relationships>
</file>

<file path=xl/drawings/_rels/drawing2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1 SOMMAIRE'!D12"/><Relationship Id="rId1" Type="http://schemas.openxmlformats.org/officeDocument/2006/relationships/hyperlink" Target="#'3.1 Bilan Fibres animales 2023'!D4"/><Relationship Id="rId6" Type="http://schemas.openxmlformats.org/officeDocument/2006/relationships/image" Target="../media/image11.svg"/><Relationship Id="rId5" Type="http://schemas.openxmlformats.org/officeDocument/2006/relationships/image" Target="../media/image10.png"/><Relationship Id="rId4" Type="http://schemas.openxmlformats.org/officeDocument/2006/relationships/image" Target="../media/image9.svg"/></Relationships>
</file>

<file path=xl/drawings/_rels/drawing2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1 SOMMAIRE'!D14"/><Relationship Id="rId1" Type="http://schemas.openxmlformats.org/officeDocument/2006/relationships/hyperlink" Target="#'4.1 Bilan peaux brutes (2023)'!D4"/><Relationship Id="rId6" Type="http://schemas.openxmlformats.org/officeDocument/2006/relationships/image" Target="../media/image11.svg"/><Relationship Id="rId5" Type="http://schemas.openxmlformats.org/officeDocument/2006/relationships/image" Target="../media/image10.png"/><Relationship Id="rId4" Type="http://schemas.openxmlformats.org/officeDocument/2006/relationships/image" Target="../media/image9.svg"/></Relationships>
</file>

<file path=xl/drawings/_rels/drawing2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1 SOMMAIRE'!D16"/><Relationship Id="rId1" Type="http://schemas.openxmlformats.org/officeDocument/2006/relationships/hyperlink" Target="#'4.1 Bilan peaux brutes (2023)'!D4"/><Relationship Id="rId6" Type="http://schemas.openxmlformats.org/officeDocument/2006/relationships/image" Target="../media/image11.svg"/><Relationship Id="rId5" Type="http://schemas.openxmlformats.org/officeDocument/2006/relationships/image" Target="../media/image10.png"/><Relationship Id="rId4" Type="http://schemas.openxmlformats.org/officeDocument/2006/relationships/image" Target="../media/image9.svg"/></Relationships>
</file>

<file path=xl/drawings/_rels/drawing2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1 SOMMAIRE'!D18"/><Relationship Id="rId1" Type="http://schemas.openxmlformats.org/officeDocument/2006/relationships/hyperlink" Target="#'4.1 Bilan peaux brutes (2023)'!D4"/><Relationship Id="rId6" Type="http://schemas.openxmlformats.org/officeDocument/2006/relationships/image" Target="../media/image11.svg"/><Relationship Id="rId5" Type="http://schemas.openxmlformats.org/officeDocument/2006/relationships/image" Target="../media/image10.png"/><Relationship Id="rId4" Type="http://schemas.openxmlformats.org/officeDocument/2006/relationships/image" Target="../media/image9.svg"/></Relationships>
</file>

<file path=xl/drawings/_rels/drawing2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1 SOMMAIRE'!D20"/><Relationship Id="rId1" Type="http://schemas.openxmlformats.org/officeDocument/2006/relationships/hyperlink" Target="#'4.1 Bilan peaux brutes (2023)'!D4"/><Relationship Id="rId6" Type="http://schemas.openxmlformats.org/officeDocument/2006/relationships/image" Target="../media/image11.svg"/><Relationship Id="rId5" Type="http://schemas.openxmlformats.org/officeDocument/2006/relationships/image" Target="../media/image10.png"/><Relationship Id="rId4" Type="http://schemas.openxmlformats.org/officeDocument/2006/relationships/image" Target="../media/image9.svg"/></Relationships>
</file>

<file path=xl/drawings/_rels/drawing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6. BILAN FIBRES'!C4"/><Relationship Id="rId5" Type="http://schemas.openxmlformats.org/officeDocument/2006/relationships/image" Target="../media/image5.svg"/><Relationship Id="rId4" Type="http://schemas.openxmlformats.org/officeDocument/2006/relationships/hyperlink" Target="#'1.1 SOMMAIRE'!B7"/></Relationships>
</file>

<file path=xl/drawings/_rels/drawing3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1 SOMMAIRE'!D22"/><Relationship Id="rId1" Type="http://schemas.openxmlformats.org/officeDocument/2006/relationships/hyperlink" Target="#'4.1 Bilan peaux brutes (2023)'!D4"/><Relationship Id="rId6" Type="http://schemas.openxmlformats.org/officeDocument/2006/relationships/image" Target="../media/image11.svg"/><Relationship Id="rId5" Type="http://schemas.openxmlformats.org/officeDocument/2006/relationships/image" Target="../media/image10.png"/><Relationship Id="rId4" Type="http://schemas.openxmlformats.org/officeDocument/2006/relationships/image" Target="../media/image9.svg"/></Relationships>
</file>

<file path=xl/drawings/_rels/drawing3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1 SOMMAIRE'!D24"/><Relationship Id="rId1" Type="http://schemas.openxmlformats.org/officeDocument/2006/relationships/hyperlink" Target="#'4.1 Bilan peaux brutes (2023)'!D4"/><Relationship Id="rId6" Type="http://schemas.openxmlformats.org/officeDocument/2006/relationships/image" Target="../media/image11.svg"/><Relationship Id="rId5" Type="http://schemas.openxmlformats.org/officeDocument/2006/relationships/image" Target="../media/image10.png"/><Relationship Id="rId4" Type="http://schemas.openxmlformats.org/officeDocument/2006/relationships/image" Target="../media/image9.svg"/></Relationships>
</file>

<file path=xl/drawings/_rels/drawing3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1 SOMMAIRE'!D26"/><Relationship Id="rId1" Type="http://schemas.openxmlformats.org/officeDocument/2006/relationships/hyperlink" Target="#'4.1 Bilan peaux brutes (2023)'!D4"/><Relationship Id="rId6" Type="http://schemas.openxmlformats.org/officeDocument/2006/relationships/image" Target="../media/image11.svg"/><Relationship Id="rId5" Type="http://schemas.openxmlformats.org/officeDocument/2006/relationships/image" Target="../media/image10.png"/><Relationship Id="rId4" Type="http://schemas.openxmlformats.org/officeDocument/2006/relationships/image" Target="../media/image9.svg"/></Relationships>
</file>

<file path=xl/drawings/_rels/drawing33.xml.rels><?xml version="1.0" encoding="UTF-8" standalone="yes"?>
<Relationships xmlns="http://schemas.openxmlformats.org/package/2006/relationships"><Relationship Id="rId3" Type="http://schemas.openxmlformats.org/officeDocument/2006/relationships/image" Target="../media/image15.svg"/><Relationship Id="rId2" Type="http://schemas.openxmlformats.org/officeDocument/2006/relationships/image" Target="../media/image14.png"/><Relationship Id="rId1" Type="http://schemas.openxmlformats.org/officeDocument/2006/relationships/hyperlink" Target="#'6. BILAN FIBRES'!C4"/><Relationship Id="rId6" Type="http://schemas.openxmlformats.org/officeDocument/2006/relationships/image" Target="../media/image9.svg"/><Relationship Id="rId5" Type="http://schemas.openxmlformats.org/officeDocument/2006/relationships/image" Target="../media/image3.png"/><Relationship Id="rId4" Type="http://schemas.openxmlformats.org/officeDocument/2006/relationships/hyperlink" Target="#'1.1 SOMMAIRE'!E7"/></Relationships>
</file>

<file path=xl/drawings/_rels/drawing34.xml.rels><?xml version="1.0" encoding="UTF-8" standalone="yes"?>
<Relationships xmlns="http://schemas.openxmlformats.org/package/2006/relationships"><Relationship Id="rId3" Type="http://schemas.openxmlformats.org/officeDocument/2006/relationships/image" Target="../media/image15.svg"/><Relationship Id="rId2" Type="http://schemas.openxmlformats.org/officeDocument/2006/relationships/image" Target="../media/image14.png"/><Relationship Id="rId1" Type="http://schemas.openxmlformats.org/officeDocument/2006/relationships/hyperlink" Target="#'5.1 Bilan Fibres Chimiques'!E7"/><Relationship Id="rId6" Type="http://schemas.openxmlformats.org/officeDocument/2006/relationships/image" Target="../media/image9.svg"/><Relationship Id="rId5" Type="http://schemas.openxmlformats.org/officeDocument/2006/relationships/image" Target="../media/image3.png"/><Relationship Id="rId4" Type="http://schemas.openxmlformats.org/officeDocument/2006/relationships/hyperlink" Target="#'1.1 SOMMAIRE'!E9"/></Relationships>
</file>

<file path=xl/drawings/_rels/drawing35.xml.rels><?xml version="1.0" encoding="UTF-8" standalone="yes"?>
<Relationships xmlns="http://schemas.openxmlformats.org/package/2006/relationships"><Relationship Id="rId3" Type="http://schemas.openxmlformats.org/officeDocument/2006/relationships/image" Target="../media/image15.svg"/><Relationship Id="rId2" Type="http://schemas.openxmlformats.org/officeDocument/2006/relationships/image" Target="../media/image14.png"/><Relationship Id="rId1" Type="http://schemas.openxmlformats.org/officeDocument/2006/relationships/hyperlink" Target="#'5.1 Bilan Fibres Chimiques'!E7"/><Relationship Id="rId6" Type="http://schemas.openxmlformats.org/officeDocument/2006/relationships/image" Target="../media/image9.svg"/><Relationship Id="rId5" Type="http://schemas.openxmlformats.org/officeDocument/2006/relationships/image" Target="../media/image3.png"/><Relationship Id="rId4" Type="http://schemas.openxmlformats.org/officeDocument/2006/relationships/hyperlink" Target="#'1.1 SOMMAIRE'!E11"/></Relationships>
</file>

<file path=xl/drawings/_rels/drawing36.xml.rels><?xml version="1.0" encoding="UTF-8" standalone="yes"?>
<Relationships xmlns="http://schemas.openxmlformats.org/package/2006/relationships"><Relationship Id="rId3" Type="http://schemas.openxmlformats.org/officeDocument/2006/relationships/image" Target="../media/image15.svg"/><Relationship Id="rId2" Type="http://schemas.openxmlformats.org/officeDocument/2006/relationships/image" Target="../media/image14.png"/><Relationship Id="rId1" Type="http://schemas.openxmlformats.org/officeDocument/2006/relationships/hyperlink" Target="#'5.1 Bilan Fibres Chimiques'!E7"/><Relationship Id="rId6" Type="http://schemas.openxmlformats.org/officeDocument/2006/relationships/image" Target="../media/image9.svg"/><Relationship Id="rId5" Type="http://schemas.openxmlformats.org/officeDocument/2006/relationships/image" Target="../media/image3.png"/><Relationship Id="rId4" Type="http://schemas.openxmlformats.org/officeDocument/2006/relationships/hyperlink" Target="#'1.1 SOMMAIRE'!E13"/></Relationships>
</file>

<file path=xl/drawings/_rels/drawing37.xml.rels><?xml version="1.0" encoding="UTF-8" standalone="yes"?>
<Relationships xmlns="http://schemas.openxmlformats.org/package/2006/relationships"><Relationship Id="rId3" Type="http://schemas.openxmlformats.org/officeDocument/2006/relationships/image" Target="../media/image9.svg"/><Relationship Id="rId2" Type="http://schemas.openxmlformats.org/officeDocument/2006/relationships/image" Target="../media/image3.png"/><Relationship Id="rId1" Type="http://schemas.openxmlformats.org/officeDocument/2006/relationships/hyperlink" Target="#'1.1 SOMMAIRE'!C4"/></Relationships>
</file>

<file path=xl/drawings/_rels/drawing38.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Plan!C5"/></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1 SOMMAIRE'!B10"/><Relationship Id="rId1" Type="http://schemas.openxmlformats.org/officeDocument/2006/relationships/hyperlink" Target="#'2.1 Bilan Fibres v&#233;g&#233;tales 2023'!B7"/><Relationship Id="rId6" Type="http://schemas.openxmlformats.org/officeDocument/2006/relationships/image" Target="../media/image8.svg"/><Relationship Id="rId5" Type="http://schemas.openxmlformats.org/officeDocument/2006/relationships/image" Target="../media/image7.png"/><Relationship Id="rId4" Type="http://schemas.openxmlformats.org/officeDocument/2006/relationships/image" Target="../media/image6.sv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2.3 Coton &#233;gr&#233;n&#233; 2023 (FAO)'!B12"/><Relationship Id="rId1" Type="http://schemas.openxmlformats.org/officeDocument/2006/relationships/hyperlink" Target="#'2.1 Bilan Fibres v&#233;g&#233;tales 2023'!B7"/><Relationship Id="rId6" Type="http://schemas.openxmlformats.org/officeDocument/2006/relationships/image" Target="../media/image8.svg"/><Relationship Id="rId5" Type="http://schemas.openxmlformats.org/officeDocument/2006/relationships/image" Target="../media/image7.png"/><Relationship Id="rId4" Type="http://schemas.openxmlformats.org/officeDocument/2006/relationships/image" Target="../media/image9.sv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2.4 Jute FAO'!B14"/><Relationship Id="rId1" Type="http://schemas.openxmlformats.org/officeDocument/2006/relationships/hyperlink" Target="#'2.4 Jute FAO'!B7"/><Relationship Id="rId6" Type="http://schemas.openxmlformats.org/officeDocument/2006/relationships/image" Target="../media/image8.svg"/><Relationship Id="rId5" Type="http://schemas.openxmlformats.org/officeDocument/2006/relationships/image" Target="../media/image7.png"/><Relationship Id="rId4" Type="http://schemas.openxmlformats.org/officeDocument/2006/relationships/image" Target="../media/image9.sv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1 SOMMAIRE'!B16"/><Relationship Id="rId1" Type="http://schemas.openxmlformats.org/officeDocument/2006/relationships/hyperlink" Target="#'2.1 Bilan Fibres v&#233;g&#233;tales 2023'!B7"/><Relationship Id="rId6" Type="http://schemas.openxmlformats.org/officeDocument/2006/relationships/image" Target="../media/image8.svg"/><Relationship Id="rId5" Type="http://schemas.openxmlformats.org/officeDocument/2006/relationships/image" Target="../media/image7.png"/><Relationship Id="rId4" Type="http://schemas.openxmlformats.org/officeDocument/2006/relationships/image" Target="../media/image9.sv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1 SOMMAIRE'!B18"/><Relationship Id="rId1" Type="http://schemas.openxmlformats.org/officeDocument/2006/relationships/hyperlink" Target="#'2.1 Bilan Fibres v&#233;g&#233;tales 2023'!B7"/><Relationship Id="rId6" Type="http://schemas.openxmlformats.org/officeDocument/2006/relationships/image" Target="../media/image8.svg"/><Relationship Id="rId5" Type="http://schemas.openxmlformats.org/officeDocument/2006/relationships/image" Target="../media/image7.png"/><Relationship Id="rId4" Type="http://schemas.openxmlformats.org/officeDocument/2006/relationships/image" Target="../media/image9.sv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1 SOMMAIRE'!B20"/><Relationship Id="rId1" Type="http://schemas.openxmlformats.org/officeDocument/2006/relationships/hyperlink" Target="#'2.1 Bilan Fibres v&#233;g&#233;tales 2023'!B7"/><Relationship Id="rId6" Type="http://schemas.openxmlformats.org/officeDocument/2006/relationships/image" Target="../media/image8.svg"/><Relationship Id="rId5" Type="http://schemas.openxmlformats.org/officeDocument/2006/relationships/image" Target="../media/image7.png"/><Relationship Id="rId4" Type="http://schemas.openxmlformats.org/officeDocument/2006/relationships/image" Target="../media/image9.svg"/></Relationships>
</file>

<file path=xl/drawings/drawing1.xml><?xml version="1.0" encoding="utf-8"?>
<xdr:wsDr xmlns:xdr="http://schemas.openxmlformats.org/drawingml/2006/spreadsheetDrawing" xmlns:a="http://schemas.openxmlformats.org/drawingml/2006/main">
  <xdr:twoCellAnchor>
    <xdr:from>
      <xdr:col>2</xdr:col>
      <xdr:colOff>88899</xdr:colOff>
      <xdr:row>1</xdr:row>
      <xdr:rowOff>38100</xdr:rowOff>
    </xdr:from>
    <xdr:to>
      <xdr:col>2</xdr:col>
      <xdr:colOff>2067128</xdr:colOff>
      <xdr:row>1</xdr:row>
      <xdr:rowOff>419100</xdr:rowOff>
    </xdr:to>
    <xdr:sp macro="" textlink="">
      <xdr:nvSpPr>
        <xdr:cNvPr id="4" name="Rectangle : coins arrondis 3">
          <a:hlinkClick xmlns:r="http://schemas.openxmlformats.org/officeDocument/2006/relationships" r:id="rId1"/>
          <a:extLst>
            <a:ext uri="{FF2B5EF4-FFF2-40B4-BE49-F238E27FC236}">
              <a16:creationId xmlns:a16="http://schemas.microsoft.com/office/drawing/2014/main" id="{73FCC817-1811-403F-9DCF-98C7D62D10E7}"/>
            </a:ext>
          </a:extLst>
        </xdr:cNvPr>
        <xdr:cNvSpPr/>
      </xdr:nvSpPr>
      <xdr:spPr>
        <a:xfrm>
          <a:off x="4400549" y="2714625"/>
          <a:ext cx="1978229" cy="381000"/>
        </a:xfrm>
        <a:prstGeom prst="roundRect">
          <a:avLst/>
        </a:prstGeom>
        <a:solidFill>
          <a:srgbClr val="156082">
            <a:alpha val="3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95248</xdr:colOff>
      <xdr:row>2</xdr:row>
      <xdr:rowOff>247650</xdr:rowOff>
    </xdr:from>
    <xdr:to>
      <xdr:col>2</xdr:col>
      <xdr:colOff>2686538</xdr:colOff>
      <xdr:row>4</xdr:row>
      <xdr:rowOff>38100</xdr:rowOff>
    </xdr:to>
    <xdr:sp macro="" textlink="">
      <xdr:nvSpPr>
        <xdr:cNvPr id="5" name="Rectangle : coins arrondis 4">
          <a:hlinkClick xmlns:r="http://schemas.openxmlformats.org/officeDocument/2006/relationships" r:id="rId2"/>
          <a:extLst>
            <a:ext uri="{FF2B5EF4-FFF2-40B4-BE49-F238E27FC236}">
              <a16:creationId xmlns:a16="http://schemas.microsoft.com/office/drawing/2014/main" id="{440DAB95-2926-41D6-82BD-56206E3CEB80}"/>
            </a:ext>
          </a:extLst>
        </xdr:cNvPr>
        <xdr:cNvSpPr/>
      </xdr:nvSpPr>
      <xdr:spPr>
        <a:xfrm>
          <a:off x="4418133" y="2763227"/>
          <a:ext cx="2591290" cy="376604"/>
        </a:xfrm>
        <a:prstGeom prst="roundRect">
          <a:avLst/>
        </a:prstGeom>
        <a:solidFill>
          <a:srgbClr val="FF5050">
            <a:alpha val="3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67148</xdr:colOff>
      <xdr:row>5</xdr:row>
      <xdr:rowOff>225425</xdr:rowOff>
    </xdr:from>
    <xdr:to>
      <xdr:col>1</xdr:col>
      <xdr:colOff>2845289</xdr:colOff>
      <xdr:row>7</xdr:row>
      <xdr:rowOff>111125</xdr:rowOff>
    </xdr:to>
    <xdr:sp macro="" textlink="">
      <xdr:nvSpPr>
        <xdr:cNvPr id="7" name="Rectangle : coins arrondis 6">
          <a:hlinkClick xmlns:r="http://schemas.openxmlformats.org/officeDocument/2006/relationships" r:id="rId3"/>
          <a:extLst>
            <a:ext uri="{FF2B5EF4-FFF2-40B4-BE49-F238E27FC236}">
              <a16:creationId xmlns:a16="http://schemas.microsoft.com/office/drawing/2014/main" id="{3EE77F86-D3CD-4761-8DE9-1BF3ACABE7E9}"/>
            </a:ext>
          </a:extLst>
        </xdr:cNvPr>
        <xdr:cNvSpPr/>
      </xdr:nvSpPr>
      <xdr:spPr>
        <a:xfrm>
          <a:off x="824263" y="4206387"/>
          <a:ext cx="2778141" cy="471853"/>
        </a:xfrm>
        <a:prstGeom prst="roundRect">
          <a:avLst/>
        </a:prstGeom>
        <a:solidFill>
          <a:srgbClr val="339933">
            <a:alpha val="29804"/>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57149</xdr:colOff>
      <xdr:row>10</xdr:row>
      <xdr:rowOff>236572</xdr:rowOff>
    </xdr:from>
    <xdr:to>
      <xdr:col>1</xdr:col>
      <xdr:colOff>2077260</xdr:colOff>
      <xdr:row>12</xdr:row>
      <xdr:rowOff>84172</xdr:rowOff>
    </xdr:to>
    <xdr:sp macro="" textlink="">
      <xdr:nvSpPr>
        <xdr:cNvPr id="9" name="Rectangle : coins arrondis 8">
          <a:hlinkClick xmlns:r="http://schemas.openxmlformats.org/officeDocument/2006/relationships" r:id="rId4"/>
          <a:extLst>
            <a:ext uri="{FF2B5EF4-FFF2-40B4-BE49-F238E27FC236}">
              <a16:creationId xmlns:a16="http://schemas.microsoft.com/office/drawing/2014/main" id="{3B6F18F3-36DD-446E-B262-E48816B684A4}"/>
            </a:ext>
          </a:extLst>
        </xdr:cNvPr>
        <xdr:cNvSpPr/>
      </xdr:nvSpPr>
      <xdr:spPr>
        <a:xfrm>
          <a:off x="806989" y="5100402"/>
          <a:ext cx="2020111" cy="435313"/>
        </a:xfrm>
        <a:prstGeom prst="roundRect">
          <a:avLst/>
        </a:prstGeom>
        <a:solidFill>
          <a:schemeClr val="accent6">
            <a:lumMod val="40000"/>
            <a:lumOff val="60000"/>
            <a:alpha val="29804"/>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44450</xdr:colOff>
      <xdr:row>8</xdr:row>
      <xdr:rowOff>228600</xdr:rowOff>
    </xdr:from>
    <xdr:to>
      <xdr:col>1</xdr:col>
      <xdr:colOff>2067128</xdr:colOff>
      <xdr:row>10</xdr:row>
      <xdr:rowOff>76200</xdr:rowOff>
    </xdr:to>
    <xdr:sp macro="" textlink="">
      <xdr:nvSpPr>
        <xdr:cNvPr id="10" name="Rectangle : coins arrondis 9">
          <a:hlinkClick xmlns:r="http://schemas.openxmlformats.org/officeDocument/2006/relationships" r:id="rId5"/>
          <a:extLst>
            <a:ext uri="{FF2B5EF4-FFF2-40B4-BE49-F238E27FC236}">
              <a16:creationId xmlns:a16="http://schemas.microsoft.com/office/drawing/2014/main" id="{4908A661-BCF2-4EE6-802E-02778D0CC215}"/>
            </a:ext>
          </a:extLst>
        </xdr:cNvPr>
        <xdr:cNvSpPr/>
      </xdr:nvSpPr>
      <xdr:spPr>
        <a:xfrm>
          <a:off x="794290" y="5680143"/>
          <a:ext cx="2022678" cy="435312"/>
        </a:xfrm>
        <a:prstGeom prst="roundRect">
          <a:avLst/>
        </a:prstGeom>
        <a:solidFill>
          <a:schemeClr val="accent6">
            <a:lumMod val="40000"/>
            <a:lumOff val="60000"/>
            <a:alpha val="29804"/>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76200</xdr:colOff>
      <xdr:row>12</xdr:row>
      <xdr:rowOff>228600</xdr:rowOff>
    </xdr:from>
    <xdr:to>
      <xdr:col>1</xdr:col>
      <xdr:colOff>1428750</xdr:colOff>
      <xdr:row>14</xdr:row>
      <xdr:rowOff>76200</xdr:rowOff>
    </xdr:to>
    <xdr:sp macro="" textlink="">
      <xdr:nvSpPr>
        <xdr:cNvPr id="11" name="Rectangle : coins arrondis 10">
          <a:hlinkClick xmlns:r="http://schemas.openxmlformats.org/officeDocument/2006/relationships" r:id="rId6"/>
          <a:extLst>
            <a:ext uri="{FF2B5EF4-FFF2-40B4-BE49-F238E27FC236}">
              <a16:creationId xmlns:a16="http://schemas.microsoft.com/office/drawing/2014/main" id="{7E0DEF11-006C-4A75-AF5B-CCDD86D6993E}"/>
            </a:ext>
          </a:extLst>
        </xdr:cNvPr>
        <xdr:cNvSpPr/>
      </xdr:nvSpPr>
      <xdr:spPr>
        <a:xfrm>
          <a:off x="826040" y="6267855"/>
          <a:ext cx="1352550" cy="435313"/>
        </a:xfrm>
        <a:prstGeom prst="roundRect">
          <a:avLst/>
        </a:prstGeom>
        <a:solidFill>
          <a:schemeClr val="accent6">
            <a:lumMod val="40000"/>
            <a:lumOff val="60000"/>
            <a:alpha val="29804"/>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76200</xdr:colOff>
      <xdr:row>18</xdr:row>
      <xdr:rowOff>238125</xdr:rowOff>
    </xdr:from>
    <xdr:to>
      <xdr:col>1</xdr:col>
      <xdr:colOff>1378086</xdr:colOff>
      <xdr:row>20</xdr:row>
      <xdr:rowOff>85725</xdr:rowOff>
    </xdr:to>
    <xdr:sp macro="" textlink="">
      <xdr:nvSpPr>
        <xdr:cNvPr id="12" name="Rectangle : coins arrondis 11">
          <a:hlinkClick xmlns:r="http://schemas.openxmlformats.org/officeDocument/2006/relationships" r:id="rId7"/>
          <a:extLst>
            <a:ext uri="{FF2B5EF4-FFF2-40B4-BE49-F238E27FC236}">
              <a16:creationId xmlns:a16="http://schemas.microsoft.com/office/drawing/2014/main" id="{AA7CB8AF-F72E-4781-9F22-09C157EEAC05}"/>
            </a:ext>
          </a:extLst>
        </xdr:cNvPr>
        <xdr:cNvSpPr/>
      </xdr:nvSpPr>
      <xdr:spPr>
        <a:xfrm>
          <a:off x="826040" y="6865093"/>
          <a:ext cx="1301886" cy="435313"/>
        </a:xfrm>
        <a:prstGeom prst="roundRect">
          <a:avLst/>
        </a:prstGeom>
        <a:solidFill>
          <a:schemeClr val="accent6">
            <a:lumMod val="40000"/>
            <a:lumOff val="60000"/>
            <a:alpha val="29804"/>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74310</xdr:colOff>
      <xdr:row>20</xdr:row>
      <xdr:rowOff>228600</xdr:rowOff>
    </xdr:from>
    <xdr:to>
      <xdr:col>1</xdr:col>
      <xdr:colOff>1671942</xdr:colOff>
      <xdr:row>22</xdr:row>
      <xdr:rowOff>76200</xdr:rowOff>
    </xdr:to>
    <xdr:sp macro="" textlink="">
      <xdr:nvSpPr>
        <xdr:cNvPr id="13" name="Rectangle : coins arrondis 12">
          <a:hlinkClick xmlns:r="http://schemas.openxmlformats.org/officeDocument/2006/relationships" r:id="rId8"/>
          <a:extLst>
            <a:ext uri="{FF2B5EF4-FFF2-40B4-BE49-F238E27FC236}">
              <a16:creationId xmlns:a16="http://schemas.microsoft.com/office/drawing/2014/main" id="{E57C8759-29F7-4A3F-8AB4-ED4A9D36F954}"/>
            </a:ext>
          </a:extLst>
        </xdr:cNvPr>
        <xdr:cNvSpPr/>
      </xdr:nvSpPr>
      <xdr:spPr>
        <a:xfrm>
          <a:off x="824150" y="7443281"/>
          <a:ext cx="1597632" cy="435313"/>
        </a:xfrm>
        <a:prstGeom prst="roundRect">
          <a:avLst/>
        </a:prstGeom>
        <a:solidFill>
          <a:schemeClr val="accent6">
            <a:lumMod val="40000"/>
            <a:lumOff val="60000"/>
            <a:alpha val="29804"/>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95251</xdr:colOff>
      <xdr:row>14</xdr:row>
      <xdr:rowOff>234950</xdr:rowOff>
    </xdr:from>
    <xdr:to>
      <xdr:col>1</xdr:col>
      <xdr:colOff>1469283</xdr:colOff>
      <xdr:row>16</xdr:row>
      <xdr:rowOff>82550</xdr:rowOff>
    </xdr:to>
    <xdr:sp macro="" textlink="">
      <xdr:nvSpPr>
        <xdr:cNvPr id="14" name="Rectangle : coins arrondis 13">
          <a:hlinkClick xmlns:r="http://schemas.openxmlformats.org/officeDocument/2006/relationships" r:id="rId9"/>
          <a:extLst>
            <a:ext uri="{FF2B5EF4-FFF2-40B4-BE49-F238E27FC236}">
              <a16:creationId xmlns:a16="http://schemas.microsoft.com/office/drawing/2014/main" id="{42F468F2-4F53-48FC-8E08-CCC8ED08DE97}"/>
            </a:ext>
          </a:extLst>
        </xdr:cNvPr>
        <xdr:cNvSpPr/>
      </xdr:nvSpPr>
      <xdr:spPr>
        <a:xfrm>
          <a:off x="845091" y="8037344"/>
          <a:ext cx="1374032" cy="435312"/>
        </a:xfrm>
        <a:prstGeom prst="roundRect">
          <a:avLst/>
        </a:prstGeom>
        <a:solidFill>
          <a:schemeClr val="accent6">
            <a:lumMod val="40000"/>
            <a:lumOff val="60000"/>
            <a:alpha val="29804"/>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85725</xdr:colOff>
      <xdr:row>22</xdr:row>
      <xdr:rowOff>219075</xdr:rowOff>
    </xdr:from>
    <xdr:to>
      <xdr:col>1</xdr:col>
      <xdr:colOff>1489548</xdr:colOff>
      <xdr:row>24</xdr:row>
      <xdr:rowOff>66675</xdr:rowOff>
    </xdr:to>
    <xdr:sp macro="" textlink="">
      <xdr:nvSpPr>
        <xdr:cNvPr id="15" name="Rectangle : coins arrondis 14">
          <a:hlinkClick xmlns:r="http://schemas.openxmlformats.org/officeDocument/2006/relationships" r:id="rId10"/>
          <a:extLst>
            <a:ext uri="{FF2B5EF4-FFF2-40B4-BE49-F238E27FC236}">
              <a16:creationId xmlns:a16="http://schemas.microsoft.com/office/drawing/2014/main" id="{B8F71B71-8027-4492-BD74-479178FBBE0F}"/>
            </a:ext>
          </a:extLst>
        </xdr:cNvPr>
        <xdr:cNvSpPr/>
      </xdr:nvSpPr>
      <xdr:spPr>
        <a:xfrm>
          <a:off x="835565" y="8609181"/>
          <a:ext cx="1403823" cy="435313"/>
        </a:xfrm>
        <a:prstGeom prst="roundRect">
          <a:avLst/>
        </a:prstGeom>
        <a:solidFill>
          <a:schemeClr val="accent6">
            <a:lumMod val="40000"/>
            <a:lumOff val="60000"/>
            <a:alpha val="29804"/>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82549</xdr:colOff>
      <xdr:row>24</xdr:row>
      <xdr:rowOff>234950</xdr:rowOff>
    </xdr:from>
    <xdr:to>
      <xdr:col>1</xdr:col>
      <xdr:colOff>2077260</xdr:colOff>
      <xdr:row>26</xdr:row>
      <xdr:rowOff>82550</xdr:rowOff>
    </xdr:to>
    <xdr:sp macro="" textlink="">
      <xdr:nvSpPr>
        <xdr:cNvPr id="16" name="Rectangle : coins arrondis 15">
          <a:hlinkClick xmlns:r="http://schemas.openxmlformats.org/officeDocument/2006/relationships" r:id="rId11"/>
          <a:extLst>
            <a:ext uri="{FF2B5EF4-FFF2-40B4-BE49-F238E27FC236}">
              <a16:creationId xmlns:a16="http://schemas.microsoft.com/office/drawing/2014/main" id="{C1C0A8DB-A374-4D9E-BB9B-B58559F03C97}"/>
            </a:ext>
          </a:extLst>
        </xdr:cNvPr>
        <xdr:cNvSpPr/>
      </xdr:nvSpPr>
      <xdr:spPr>
        <a:xfrm>
          <a:off x="832389" y="9212769"/>
          <a:ext cx="1994711" cy="435313"/>
        </a:xfrm>
        <a:prstGeom prst="roundRect">
          <a:avLst/>
        </a:prstGeom>
        <a:solidFill>
          <a:schemeClr val="accent6">
            <a:lumMod val="40000"/>
            <a:lumOff val="60000"/>
            <a:alpha val="29804"/>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74173</xdr:colOff>
      <xdr:row>26</xdr:row>
      <xdr:rowOff>226237</xdr:rowOff>
    </xdr:from>
    <xdr:to>
      <xdr:col>1</xdr:col>
      <xdr:colOff>1509814</xdr:colOff>
      <xdr:row>28</xdr:row>
      <xdr:rowOff>73837</xdr:rowOff>
    </xdr:to>
    <xdr:sp macro="" textlink="">
      <xdr:nvSpPr>
        <xdr:cNvPr id="17" name="Rectangle : coins arrondis 16">
          <a:hlinkClick xmlns:r="http://schemas.openxmlformats.org/officeDocument/2006/relationships" r:id="rId12"/>
          <a:extLst>
            <a:ext uri="{FF2B5EF4-FFF2-40B4-BE49-F238E27FC236}">
              <a16:creationId xmlns:a16="http://schemas.microsoft.com/office/drawing/2014/main" id="{5726ADC1-DB8F-4406-B689-05F6DA6F00C4}"/>
            </a:ext>
          </a:extLst>
        </xdr:cNvPr>
        <xdr:cNvSpPr/>
      </xdr:nvSpPr>
      <xdr:spPr>
        <a:xfrm>
          <a:off x="824013" y="9791769"/>
          <a:ext cx="1435641" cy="435313"/>
        </a:xfrm>
        <a:prstGeom prst="roundRect">
          <a:avLst/>
        </a:prstGeom>
        <a:solidFill>
          <a:schemeClr val="accent6">
            <a:lumMod val="40000"/>
            <a:lumOff val="60000"/>
            <a:alpha val="29804"/>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67553</xdr:colOff>
      <xdr:row>28</xdr:row>
      <xdr:rowOff>228600</xdr:rowOff>
    </xdr:from>
    <xdr:to>
      <xdr:col>1</xdr:col>
      <xdr:colOff>1570612</xdr:colOff>
      <xdr:row>30</xdr:row>
      <xdr:rowOff>76200</xdr:rowOff>
    </xdr:to>
    <xdr:sp macro="" textlink="">
      <xdr:nvSpPr>
        <xdr:cNvPr id="18" name="Rectangle : coins arrondis 17">
          <a:hlinkClick xmlns:r="http://schemas.openxmlformats.org/officeDocument/2006/relationships" r:id="rId13"/>
          <a:extLst>
            <a:ext uri="{FF2B5EF4-FFF2-40B4-BE49-F238E27FC236}">
              <a16:creationId xmlns:a16="http://schemas.microsoft.com/office/drawing/2014/main" id="{0E59EE2F-B647-4247-8CC9-00EB51254729}"/>
            </a:ext>
          </a:extLst>
        </xdr:cNvPr>
        <xdr:cNvSpPr/>
      </xdr:nvSpPr>
      <xdr:spPr>
        <a:xfrm>
          <a:off x="817393" y="10381845"/>
          <a:ext cx="1503059" cy="435312"/>
        </a:xfrm>
        <a:prstGeom prst="roundRect">
          <a:avLst/>
        </a:prstGeom>
        <a:solidFill>
          <a:schemeClr val="accent6">
            <a:lumMod val="40000"/>
            <a:lumOff val="60000"/>
            <a:alpha val="29804"/>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67554</xdr:colOff>
      <xdr:row>30</xdr:row>
      <xdr:rowOff>225425</xdr:rowOff>
    </xdr:from>
    <xdr:to>
      <xdr:col>1</xdr:col>
      <xdr:colOff>2056995</xdr:colOff>
      <xdr:row>32</xdr:row>
      <xdr:rowOff>73025</xdr:rowOff>
    </xdr:to>
    <xdr:sp macro="" textlink="">
      <xdr:nvSpPr>
        <xdr:cNvPr id="19" name="Rectangle : coins arrondis 18">
          <a:hlinkClick xmlns:r="http://schemas.openxmlformats.org/officeDocument/2006/relationships" r:id="rId14"/>
          <a:extLst>
            <a:ext uri="{FF2B5EF4-FFF2-40B4-BE49-F238E27FC236}">
              <a16:creationId xmlns:a16="http://schemas.microsoft.com/office/drawing/2014/main" id="{0BEB74F2-22BA-4377-A5B2-7C33ED6CE3F7}"/>
            </a:ext>
          </a:extLst>
        </xdr:cNvPr>
        <xdr:cNvSpPr/>
      </xdr:nvSpPr>
      <xdr:spPr>
        <a:xfrm>
          <a:off x="817394" y="10966382"/>
          <a:ext cx="1989441" cy="435313"/>
        </a:xfrm>
        <a:prstGeom prst="roundRect">
          <a:avLst/>
        </a:prstGeom>
        <a:solidFill>
          <a:schemeClr val="accent6">
            <a:lumMod val="40000"/>
            <a:lumOff val="60000"/>
            <a:alpha val="29804"/>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74309</xdr:colOff>
      <xdr:row>32</xdr:row>
      <xdr:rowOff>228600</xdr:rowOff>
    </xdr:from>
    <xdr:to>
      <xdr:col>1</xdr:col>
      <xdr:colOff>1530080</xdr:colOff>
      <xdr:row>34</xdr:row>
      <xdr:rowOff>76200</xdr:rowOff>
    </xdr:to>
    <xdr:sp macro="" textlink="">
      <xdr:nvSpPr>
        <xdr:cNvPr id="20" name="Rectangle : coins arrondis 19">
          <a:hlinkClick xmlns:r="http://schemas.openxmlformats.org/officeDocument/2006/relationships" r:id="rId15"/>
          <a:extLst>
            <a:ext uri="{FF2B5EF4-FFF2-40B4-BE49-F238E27FC236}">
              <a16:creationId xmlns:a16="http://schemas.microsoft.com/office/drawing/2014/main" id="{6978E722-83E1-4829-B3AE-A230DE1C6155}"/>
            </a:ext>
          </a:extLst>
        </xdr:cNvPr>
        <xdr:cNvSpPr/>
      </xdr:nvSpPr>
      <xdr:spPr>
        <a:xfrm>
          <a:off x="824149" y="11557270"/>
          <a:ext cx="1455771" cy="435313"/>
        </a:xfrm>
        <a:prstGeom prst="roundRect">
          <a:avLst/>
        </a:prstGeom>
        <a:solidFill>
          <a:schemeClr val="accent6">
            <a:lumMod val="40000"/>
            <a:lumOff val="60000"/>
            <a:alpha val="29804"/>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87414</xdr:colOff>
      <xdr:row>16</xdr:row>
      <xdr:rowOff>244475</xdr:rowOff>
    </xdr:from>
    <xdr:to>
      <xdr:col>1</xdr:col>
      <xdr:colOff>2465489</xdr:colOff>
      <xdr:row>18</xdr:row>
      <xdr:rowOff>92075</xdr:rowOff>
    </xdr:to>
    <xdr:sp macro="" textlink="">
      <xdr:nvSpPr>
        <xdr:cNvPr id="21" name="Rectangle : coins arrondis 20">
          <a:hlinkClick xmlns:r="http://schemas.openxmlformats.org/officeDocument/2006/relationships" r:id="rId16"/>
          <a:extLst>
            <a:ext uri="{FF2B5EF4-FFF2-40B4-BE49-F238E27FC236}">
              <a16:creationId xmlns:a16="http://schemas.microsoft.com/office/drawing/2014/main" id="{0EA4E5AC-E799-42A3-9677-96C61E245CF7}"/>
            </a:ext>
          </a:extLst>
        </xdr:cNvPr>
        <xdr:cNvSpPr/>
      </xdr:nvSpPr>
      <xdr:spPr>
        <a:xfrm>
          <a:off x="844529" y="5080244"/>
          <a:ext cx="2378075" cy="433754"/>
        </a:xfrm>
        <a:prstGeom prst="roundRect">
          <a:avLst/>
        </a:prstGeom>
        <a:solidFill>
          <a:schemeClr val="accent6">
            <a:lumMod val="40000"/>
            <a:lumOff val="60000"/>
            <a:alpha val="29804"/>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6755</xdr:colOff>
      <xdr:row>5</xdr:row>
      <xdr:rowOff>247650</xdr:rowOff>
    </xdr:from>
    <xdr:to>
      <xdr:col>2</xdr:col>
      <xdr:colOff>3151356</xdr:colOff>
      <xdr:row>7</xdr:row>
      <xdr:rowOff>73025</xdr:rowOff>
    </xdr:to>
    <xdr:sp macro="" textlink="">
      <xdr:nvSpPr>
        <xdr:cNvPr id="22" name="Rectangle : coins arrondis 21">
          <a:hlinkClick xmlns:r="http://schemas.openxmlformats.org/officeDocument/2006/relationships" r:id="rId17"/>
          <a:extLst>
            <a:ext uri="{FF2B5EF4-FFF2-40B4-BE49-F238E27FC236}">
              <a16:creationId xmlns:a16="http://schemas.microsoft.com/office/drawing/2014/main" id="{C024BA77-F6EE-4B7C-AA88-FB450C1CF2B6}"/>
            </a:ext>
          </a:extLst>
        </xdr:cNvPr>
        <xdr:cNvSpPr/>
      </xdr:nvSpPr>
      <xdr:spPr>
        <a:xfrm>
          <a:off x="4324755" y="4248150"/>
          <a:ext cx="3144601" cy="415925"/>
        </a:xfrm>
        <a:prstGeom prst="roundRect">
          <a:avLst/>
        </a:prstGeom>
        <a:solidFill>
          <a:srgbClr val="FFCC66">
            <a:alpha val="29804"/>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20266</xdr:colOff>
      <xdr:row>7</xdr:row>
      <xdr:rowOff>247650</xdr:rowOff>
    </xdr:from>
    <xdr:to>
      <xdr:col>2</xdr:col>
      <xdr:colOff>1367952</xdr:colOff>
      <xdr:row>9</xdr:row>
      <xdr:rowOff>73025</xdr:rowOff>
    </xdr:to>
    <xdr:sp macro="" textlink="">
      <xdr:nvSpPr>
        <xdr:cNvPr id="23" name="Rectangle : coins arrondis 22">
          <a:hlinkClick xmlns:r="http://schemas.openxmlformats.org/officeDocument/2006/relationships" r:id="rId18"/>
          <a:extLst>
            <a:ext uri="{FF2B5EF4-FFF2-40B4-BE49-F238E27FC236}">
              <a16:creationId xmlns:a16="http://schemas.microsoft.com/office/drawing/2014/main" id="{A4786633-D557-4117-8818-A1ADFB1B1CC4}"/>
            </a:ext>
          </a:extLst>
        </xdr:cNvPr>
        <xdr:cNvSpPr/>
      </xdr:nvSpPr>
      <xdr:spPr>
        <a:xfrm>
          <a:off x="4336915" y="4817623"/>
          <a:ext cx="1347686" cy="413088"/>
        </a:xfrm>
        <a:prstGeom prst="roundRect">
          <a:avLst/>
        </a:prstGeom>
        <a:solidFill>
          <a:srgbClr val="FDF6CF">
            <a:alpha val="29804"/>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79360</xdr:colOff>
      <xdr:row>5</xdr:row>
      <xdr:rowOff>259862</xdr:rowOff>
    </xdr:from>
    <xdr:to>
      <xdr:col>4</xdr:col>
      <xdr:colOff>2894135</xdr:colOff>
      <xdr:row>7</xdr:row>
      <xdr:rowOff>69362</xdr:rowOff>
    </xdr:to>
    <xdr:sp macro="" textlink="">
      <xdr:nvSpPr>
        <xdr:cNvPr id="31" name="Rectangle : coins arrondis 30">
          <a:hlinkClick xmlns:r="http://schemas.openxmlformats.org/officeDocument/2006/relationships" r:id="rId19"/>
          <a:extLst>
            <a:ext uri="{FF2B5EF4-FFF2-40B4-BE49-F238E27FC236}">
              <a16:creationId xmlns:a16="http://schemas.microsoft.com/office/drawing/2014/main" id="{486A2ACF-EA50-4E40-AD5F-CD2BE6534898}"/>
            </a:ext>
          </a:extLst>
        </xdr:cNvPr>
        <xdr:cNvSpPr/>
      </xdr:nvSpPr>
      <xdr:spPr>
        <a:xfrm>
          <a:off x="11240706" y="4240824"/>
          <a:ext cx="2814775" cy="395653"/>
        </a:xfrm>
        <a:prstGeom prst="roundRect">
          <a:avLst/>
        </a:prstGeom>
        <a:solidFill>
          <a:srgbClr val="F9B9E2">
            <a:alpha val="3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63569</xdr:colOff>
      <xdr:row>7</xdr:row>
      <xdr:rowOff>276158</xdr:rowOff>
    </xdr:from>
    <xdr:to>
      <xdr:col>4</xdr:col>
      <xdr:colOff>2938564</xdr:colOff>
      <xdr:row>9</xdr:row>
      <xdr:rowOff>96399</xdr:rowOff>
    </xdr:to>
    <xdr:sp macro="" textlink="">
      <xdr:nvSpPr>
        <xdr:cNvPr id="32" name="Rectangle : coins arrondis 31">
          <a:hlinkClick xmlns:r="http://schemas.openxmlformats.org/officeDocument/2006/relationships" r:id="rId20"/>
          <a:extLst>
            <a:ext uri="{FF2B5EF4-FFF2-40B4-BE49-F238E27FC236}">
              <a16:creationId xmlns:a16="http://schemas.microsoft.com/office/drawing/2014/main" id="{E9FF915A-57AA-45B8-BE38-FCEAF5661051}"/>
            </a:ext>
          </a:extLst>
        </xdr:cNvPr>
        <xdr:cNvSpPr/>
      </xdr:nvSpPr>
      <xdr:spPr>
        <a:xfrm>
          <a:off x="7839144" y="4870383"/>
          <a:ext cx="2874995" cy="407616"/>
        </a:xfrm>
        <a:prstGeom prst="roundRect">
          <a:avLst/>
        </a:prstGeom>
        <a:solidFill>
          <a:srgbClr val="E9CDF3">
            <a:alpha val="29804"/>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67012</xdr:colOff>
      <xdr:row>9</xdr:row>
      <xdr:rowOff>292438</xdr:rowOff>
    </xdr:from>
    <xdr:to>
      <xdr:col>6</xdr:col>
      <xdr:colOff>232019</xdr:colOff>
      <xdr:row>11</xdr:row>
      <xdr:rowOff>106329</xdr:rowOff>
    </xdr:to>
    <xdr:sp macro="" textlink="">
      <xdr:nvSpPr>
        <xdr:cNvPr id="33" name="Rectangle : coins arrondis 32">
          <a:hlinkClick xmlns:r="http://schemas.openxmlformats.org/officeDocument/2006/relationships" r:id="rId21"/>
          <a:extLst>
            <a:ext uri="{FF2B5EF4-FFF2-40B4-BE49-F238E27FC236}">
              <a16:creationId xmlns:a16="http://schemas.microsoft.com/office/drawing/2014/main" id="{EA837AC0-0799-4166-A8AF-FB314025BFD2}"/>
            </a:ext>
          </a:extLst>
        </xdr:cNvPr>
        <xdr:cNvSpPr/>
      </xdr:nvSpPr>
      <xdr:spPr>
        <a:xfrm>
          <a:off x="11228358" y="5445707"/>
          <a:ext cx="4536738" cy="400045"/>
        </a:xfrm>
        <a:prstGeom prst="roundRect">
          <a:avLst/>
        </a:prstGeom>
        <a:solidFill>
          <a:srgbClr val="FDE3F4">
            <a:alpha val="29804"/>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75781</xdr:colOff>
      <xdr:row>12</xdr:row>
      <xdr:rowOff>9294</xdr:rowOff>
    </xdr:from>
    <xdr:to>
      <xdr:col>6</xdr:col>
      <xdr:colOff>167788</xdr:colOff>
      <xdr:row>13</xdr:row>
      <xdr:rowOff>113086</xdr:rowOff>
    </xdr:to>
    <xdr:sp macro="" textlink="">
      <xdr:nvSpPr>
        <xdr:cNvPr id="34" name="Rectangle : coins arrondis 33">
          <a:hlinkClick xmlns:r="http://schemas.openxmlformats.org/officeDocument/2006/relationships" r:id="rId22"/>
          <a:extLst>
            <a:ext uri="{FF2B5EF4-FFF2-40B4-BE49-F238E27FC236}">
              <a16:creationId xmlns:a16="http://schemas.microsoft.com/office/drawing/2014/main" id="{FE9C4071-E0D2-4A49-B2DC-5A33258104E5}"/>
            </a:ext>
          </a:extLst>
        </xdr:cNvPr>
        <xdr:cNvSpPr/>
      </xdr:nvSpPr>
      <xdr:spPr>
        <a:xfrm>
          <a:off x="11237127" y="6041794"/>
          <a:ext cx="4463738" cy="396869"/>
        </a:xfrm>
        <a:prstGeom prst="roundRect">
          <a:avLst/>
        </a:prstGeom>
        <a:solidFill>
          <a:srgbClr val="FDE3F4">
            <a:alpha val="29804"/>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12645</xdr:colOff>
      <xdr:row>9</xdr:row>
      <xdr:rowOff>249730</xdr:rowOff>
    </xdr:from>
    <xdr:to>
      <xdr:col>2</xdr:col>
      <xdr:colOff>1718336</xdr:colOff>
      <xdr:row>11</xdr:row>
      <xdr:rowOff>78280</xdr:rowOff>
    </xdr:to>
    <xdr:sp macro="" textlink="">
      <xdr:nvSpPr>
        <xdr:cNvPr id="8" name="Rectangle : coins arrondis 7">
          <a:hlinkClick xmlns:r="http://schemas.openxmlformats.org/officeDocument/2006/relationships" r:id="rId23"/>
          <a:extLst>
            <a:ext uri="{FF2B5EF4-FFF2-40B4-BE49-F238E27FC236}">
              <a16:creationId xmlns:a16="http://schemas.microsoft.com/office/drawing/2014/main" id="{2E58F185-2373-4F25-A87F-620E1A2154B5}"/>
            </a:ext>
          </a:extLst>
        </xdr:cNvPr>
        <xdr:cNvSpPr/>
      </xdr:nvSpPr>
      <xdr:spPr>
        <a:xfrm>
          <a:off x="4335530" y="5402999"/>
          <a:ext cx="1705691" cy="414704"/>
        </a:xfrm>
        <a:prstGeom prst="roundRect">
          <a:avLst/>
        </a:prstGeom>
        <a:solidFill>
          <a:srgbClr val="FDF6CF">
            <a:alpha val="29804"/>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30803</xdr:colOff>
      <xdr:row>4</xdr:row>
      <xdr:rowOff>258188</xdr:rowOff>
    </xdr:from>
    <xdr:to>
      <xdr:col>3</xdr:col>
      <xdr:colOff>2371116</xdr:colOff>
      <xdr:row>6</xdr:row>
      <xdr:rowOff>83563</xdr:rowOff>
    </xdr:to>
    <xdr:sp macro="" textlink="">
      <xdr:nvSpPr>
        <xdr:cNvPr id="25" name="Rectangle : coins arrondis 24">
          <a:hlinkClick xmlns:r="http://schemas.openxmlformats.org/officeDocument/2006/relationships" r:id="rId24"/>
          <a:extLst>
            <a:ext uri="{FF2B5EF4-FFF2-40B4-BE49-F238E27FC236}">
              <a16:creationId xmlns:a16="http://schemas.microsoft.com/office/drawing/2014/main" id="{6EC54B50-7AC6-464E-8648-869EEC5A3CF9}"/>
            </a:ext>
          </a:extLst>
        </xdr:cNvPr>
        <xdr:cNvSpPr/>
      </xdr:nvSpPr>
      <xdr:spPr>
        <a:xfrm>
          <a:off x="7802798" y="4828161"/>
          <a:ext cx="2340313" cy="413088"/>
        </a:xfrm>
        <a:prstGeom prst="roundRect">
          <a:avLst/>
        </a:prstGeom>
        <a:solidFill>
          <a:srgbClr val="969200">
            <a:alpha val="29804"/>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17495</xdr:colOff>
      <xdr:row>12</xdr:row>
      <xdr:rowOff>238530</xdr:rowOff>
    </xdr:from>
    <xdr:to>
      <xdr:col>3</xdr:col>
      <xdr:colOff>2624440</xdr:colOff>
      <xdr:row>14</xdr:row>
      <xdr:rowOff>82955</xdr:rowOff>
    </xdr:to>
    <xdr:sp macro="" textlink="">
      <xdr:nvSpPr>
        <xdr:cNvPr id="26" name="Rectangle : coins arrondis 25">
          <a:hlinkClick xmlns:r="http://schemas.openxmlformats.org/officeDocument/2006/relationships" r:id="rId25"/>
          <a:extLst>
            <a:ext uri="{FF2B5EF4-FFF2-40B4-BE49-F238E27FC236}">
              <a16:creationId xmlns:a16="http://schemas.microsoft.com/office/drawing/2014/main" id="{4933202B-87CE-4859-9A03-59D27E75966D}"/>
            </a:ext>
          </a:extLst>
        </xdr:cNvPr>
        <xdr:cNvSpPr/>
      </xdr:nvSpPr>
      <xdr:spPr>
        <a:xfrm>
          <a:off x="7841021" y="3901992"/>
          <a:ext cx="2606945" cy="430578"/>
        </a:xfrm>
        <a:prstGeom prst="roundRect">
          <a:avLst/>
        </a:prstGeom>
        <a:solidFill>
          <a:schemeClr val="accent2">
            <a:lumMod val="60000"/>
            <a:lumOff val="40000"/>
            <a:alpha val="29804"/>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173707</xdr:colOff>
      <xdr:row>10</xdr:row>
      <xdr:rowOff>235760</xdr:rowOff>
    </xdr:from>
    <xdr:to>
      <xdr:col>3</xdr:col>
      <xdr:colOff>1554156</xdr:colOff>
      <xdr:row>12</xdr:row>
      <xdr:rowOff>77011</xdr:rowOff>
    </xdr:to>
    <xdr:sp macro="" textlink="">
      <xdr:nvSpPr>
        <xdr:cNvPr id="27" name="Rectangle : coins arrondis 26">
          <a:hlinkClick xmlns:r="http://schemas.openxmlformats.org/officeDocument/2006/relationships" r:id="rId26"/>
          <a:extLst>
            <a:ext uri="{FF2B5EF4-FFF2-40B4-BE49-F238E27FC236}">
              <a16:creationId xmlns:a16="http://schemas.microsoft.com/office/drawing/2014/main" id="{D141EFFD-41FC-4B7C-91F5-EFF0D88C90AB}"/>
            </a:ext>
          </a:extLst>
        </xdr:cNvPr>
        <xdr:cNvSpPr/>
      </xdr:nvSpPr>
      <xdr:spPr>
        <a:xfrm>
          <a:off x="7997233" y="3313068"/>
          <a:ext cx="1380449" cy="427405"/>
        </a:xfrm>
        <a:prstGeom prst="roundRect">
          <a:avLst/>
        </a:prstGeom>
        <a:solidFill>
          <a:srgbClr val="DBD600">
            <a:alpha val="29804"/>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143135</xdr:colOff>
      <xdr:row>6</xdr:row>
      <xdr:rowOff>235153</xdr:rowOff>
    </xdr:from>
    <xdr:to>
      <xdr:col>3</xdr:col>
      <xdr:colOff>1483052</xdr:colOff>
      <xdr:row>8</xdr:row>
      <xdr:rowOff>63703</xdr:rowOff>
    </xdr:to>
    <xdr:sp macro="" textlink="">
      <xdr:nvSpPr>
        <xdr:cNvPr id="28" name="Rectangle : coins arrondis 27">
          <a:hlinkClick xmlns:r="http://schemas.openxmlformats.org/officeDocument/2006/relationships" r:id="rId27"/>
          <a:extLst>
            <a:ext uri="{FF2B5EF4-FFF2-40B4-BE49-F238E27FC236}">
              <a16:creationId xmlns:a16="http://schemas.microsoft.com/office/drawing/2014/main" id="{D293AA8E-2C64-4A24-821E-C391CE9D1717}"/>
            </a:ext>
          </a:extLst>
        </xdr:cNvPr>
        <xdr:cNvSpPr/>
      </xdr:nvSpPr>
      <xdr:spPr>
        <a:xfrm>
          <a:off x="7966661" y="2140153"/>
          <a:ext cx="1339917" cy="414704"/>
        </a:xfrm>
        <a:prstGeom prst="roundRect">
          <a:avLst/>
        </a:prstGeom>
        <a:solidFill>
          <a:srgbClr val="DBD600">
            <a:alpha val="29804"/>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154251</xdr:colOff>
      <xdr:row>8</xdr:row>
      <xdr:rowOff>230796</xdr:rowOff>
    </xdr:from>
    <xdr:to>
      <xdr:col>3</xdr:col>
      <xdr:colOff>1537875</xdr:colOff>
      <xdr:row>10</xdr:row>
      <xdr:rowOff>59346</xdr:rowOff>
    </xdr:to>
    <xdr:sp macro="" textlink="">
      <xdr:nvSpPr>
        <xdr:cNvPr id="29" name="Rectangle : coins arrondis 28">
          <a:hlinkClick xmlns:r="http://schemas.openxmlformats.org/officeDocument/2006/relationships" r:id="rId28"/>
          <a:extLst>
            <a:ext uri="{FF2B5EF4-FFF2-40B4-BE49-F238E27FC236}">
              <a16:creationId xmlns:a16="http://schemas.microsoft.com/office/drawing/2014/main" id="{5B012BF9-BC3A-4CF4-89BD-8DD28FBA7A58}"/>
            </a:ext>
          </a:extLst>
        </xdr:cNvPr>
        <xdr:cNvSpPr/>
      </xdr:nvSpPr>
      <xdr:spPr>
        <a:xfrm>
          <a:off x="7977777" y="2721950"/>
          <a:ext cx="1383624" cy="414704"/>
        </a:xfrm>
        <a:prstGeom prst="roundRect">
          <a:avLst/>
        </a:prstGeom>
        <a:solidFill>
          <a:srgbClr val="DBD600">
            <a:alpha val="29804"/>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165227</xdr:colOff>
      <xdr:row>14</xdr:row>
      <xdr:rowOff>238326</xdr:rowOff>
    </xdr:from>
    <xdr:to>
      <xdr:col>3</xdr:col>
      <xdr:colOff>1820077</xdr:colOff>
      <xdr:row>16</xdr:row>
      <xdr:rowOff>82751</xdr:rowOff>
    </xdr:to>
    <xdr:sp macro="" textlink="">
      <xdr:nvSpPr>
        <xdr:cNvPr id="30" name="Rectangle : coins arrondis 29">
          <a:hlinkClick xmlns:r="http://schemas.openxmlformats.org/officeDocument/2006/relationships" r:id="rId29"/>
          <a:extLst>
            <a:ext uri="{FF2B5EF4-FFF2-40B4-BE49-F238E27FC236}">
              <a16:creationId xmlns:a16="http://schemas.microsoft.com/office/drawing/2014/main" id="{E9CB337A-DFD4-4BBB-9E57-EE3A0C746077}"/>
            </a:ext>
          </a:extLst>
        </xdr:cNvPr>
        <xdr:cNvSpPr/>
      </xdr:nvSpPr>
      <xdr:spPr>
        <a:xfrm>
          <a:off x="7988753" y="4487941"/>
          <a:ext cx="1654850" cy="430579"/>
        </a:xfrm>
        <a:prstGeom prst="roundRect">
          <a:avLst/>
        </a:prstGeom>
        <a:solidFill>
          <a:schemeClr val="accent2">
            <a:lumMod val="20000"/>
            <a:lumOff val="80000"/>
            <a:alpha val="29804"/>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170932</xdr:colOff>
      <xdr:row>16</xdr:row>
      <xdr:rowOff>246975</xdr:rowOff>
    </xdr:from>
    <xdr:to>
      <xdr:col>3</xdr:col>
      <xdr:colOff>2001826</xdr:colOff>
      <xdr:row>18</xdr:row>
      <xdr:rowOff>85050</xdr:rowOff>
    </xdr:to>
    <xdr:sp macro="" textlink="">
      <xdr:nvSpPr>
        <xdr:cNvPr id="35" name="Rectangle : coins arrondis 34">
          <a:hlinkClick xmlns:r="http://schemas.openxmlformats.org/officeDocument/2006/relationships" r:id="rId30"/>
          <a:extLst>
            <a:ext uri="{FF2B5EF4-FFF2-40B4-BE49-F238E27FC236}">
              <a16:creationId xmlns:a16="http://schemas.microsoft.com/office/drawing/2014/main" id="{E75A1703-9321-4BC0-955C-739E542942DC}"/>
            </a:ext>
          </a:extLst>
        </xdr:cNvPr>
        <xdr:cNvSpPr/>
      </xdr:nvSpPr>
      <xdr:spPr>
        <a:xfrm>
          <a:off x="7994458" y="5082744"/>
          <a:ext cx="1830894" cy="424229"/>
        </a:xfrm>
        <a:prstGeom prst="roundRect">
          <a:avLst/>
        </a:prstGeom>
        <a:solidFill>
          <a:schemeClr val="accent2">
            <a:lumMod val="20000"/>
            <a:lumOff val="80000"/>
            <a:alpha val="29804"/>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170931</xdr:colOff>
      <xdr:row>18</xdr:row>
      <xdr:rowOff>240016</xdr:rowOff>
    </xdr:from>
    <xdr:to>
      <xdr:col>3</xdr:col>
      <xdr:colOff>2295682</xdr:colOff>
      <xdr:row>20</xdr:row>
      <xdr:rowOff>87616</xdr:rowOff>
    </xdr:to>
    <xdr:sp macro="" textlink="">
      <xdr:nvSpPr>
        <xdr:cNvPr id="36" name="Rectangle : coins arrondis 35">
          <a:hlinkClick xmlns:r="http://schemas.openxmlformats.org/officeDocument/2006/relationships" r:id="rId31"/>
          <a:extLst>
            <a:ext uri="{FF2B5EF4-FFF2-40B4-BE49-F238E27FC236}">
              <a16:creationId xmlns:a16="http://schemas.microsoft.com/office/drawing/2014/main" id="{330CF1B0-94F2-4367-8F2C-EB3D6D9AE4F0}"/>
            </a:ext>
          </a:extLst>
        </xdr:cNvPr>
        <xdr:cNvSpPr/>
      </xdr:nvSpPr>
      <xdr:spPr>
        <a:xfrm>
          <a:off x="7994457" y="5661939"/>
          <a:ext cx="2124751" cy="433754"/>
        </a:xfrm>
        <a:prstGeom prst="roundRect">
          <a:avLst/>
        </a:prstGeom>
        <a:solidFill>
          <a:schemeClr val="accent2">
            <a:lumMod val="20000"/>
            <a:lumOff val="80000"/>
            <a:alpha val="29804"/>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170346</xdr:colOff>
      <xdr:row>20</xdr:row>
      <xdr:rowOff>237278</xdr:rowOff>
    </xdr:from>
    <xdr:to>
      <xdr:col>3</xdr:col>
      <xdr:colOff>2500621</xdr:colOff>
      <xdr:row>22</xdr:row>
      <xdr:rowOff>84879</xdr:rowOff>
    </xdr:to>
    <xdr:sp macro="" textlink="">
      <xdr:nvSpPr>
        <xdr:cNvPr id="37" name="Rectangle : coins arrondis 36">
          <a:hlinkClick xmlns:r="http://schemas.openxmlformats.org/officeDocument/2006/relationships" r:id="rId32"/>
          <a:extLst>
            <a:ext uri="{FF2B5EF4-FFF2-40B4-BE49-F238E27FC236}">
              <a16:creationId xmlns:a16="http://schemas.microsoft.com/office/drawing/2014/main" id="{009B3B52-BA6A-4CDB-ADF5-843CB557C38F}"/>
            </a:ext>
          </a:extLst>
        </xdr:cNvPr>
        <xdr:cNvSpPr/>
      </xdr:nvSpPr>
      <xdr:spPr>
        <a:xfrm>
          <a:off x="7993872" y="6245355"/>
          <a:ext cx="2330275" cy="433755"/>
        </a:xfrm>
        <a:prstGeom prst="roundRect">
          <a:avLst/>
        </a:prstGeom>
        <a:solidFill>
          <a:schemeClr val="accent2">
            <a:lumMod val="20000"/>
            <a:lumOff val="80000"/>
            <a:alpha val="29804"/>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163851</xdr:colOff>
      <xdr:row>22</xdr:row>
      <xdr:rowOff>216575</xdr:rowOff>
    </xdr:from>
    <xdr:to>
      <xdr:col>3</xdr:col>
      <xdr:colOff>2220240</xdr:colOff>
      <xdr:row>24</xdr:row>
      <xdr:rowOff>64175</xdr:rowOff>
    </xdr:to>
    <xdr:sp macro="" textlink="">
      <xdr:nvSpPr>
        <xdr:cNvPr id="38" name="Rectangle : coins arrondis 37">
          <a:hlinkClick xmlns:r="http://schemas.openxmlformats.org/officeDocument/2006/relationships" r:id="rId33"/>
          <a:extLst>
            <a:ext uri="{FF2B5EF4-FFF2-40B4-BE49-F238E27FC236}">
              <a16:creationId xmlns:a16="http://schemas.microsoft.com/office/drawing/2014/main" id="{82F7E894-73B3-4B79-B6C1-9358E84C9279}"/>
            </a:ext>
          </a:extLst>
        </xdr:cNvPr>
        <xdr:cNvSpPr/>
      </xdr:nvSpPr>
      <xdr:spPr>
        <a:xfrm>
          <a:off x="7987377" y="6810806"/>
          <a:ext cx="2056389" cy="433754"/>
        </a:xfrm>
        <a:prstGeom prst="roundRect">
          <a:avLst/>
        </a:prstGeom>
        <a:solidFill>
          <a:schemeClr val="accent2">
            <a:lumMod val="20000"/>
            <a:lumOff val="80000"/>
            <a:alpha val="29804"/>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177939</xdr:colOff>
      <xdr:row>24</xdr:row>
      <xdr:rowOff>238384</xdr:rowOff>
    </xdr:from>
    <xdr:to>
      <xdr:col>3</xdr:col>
      <xdr:colOff>2430030</xdr:colOff>
      <xdr:row>26</xdr:row>
      <xdr:rowOff>85984</xdr:rowOff>
    </xdr:to>
    <xdr:sp macro="" textlink="">
      <xdr:nvSpPr>
        <xdr:cNvPr id="39" name="Rectangle : coins arrondis 38">
          <a:hlinkClick xmlns:r="http://schemas.openxmlformats.org/officeDocument/2006/relationships" r:id="rId34"/>
          <a:extLst>
            <a:ext uri="{FF2B5EF4-FFF2-40B4-BE49-F238E27FC236}">
              <a16:creationId xmlns:a16="http://schemas.microsoft.com/office/drawing/2014/main" id="{53BDAB96-DBBF-41C6-AD6D-CB15ACCF9E14}"/>
            </a:ext>
          </a:extLst>
        </xdr:cNvPr>
        <xdr:cNvSpPr/>
      </xdr:nvSpPr>
      <xdr:spPr>
        <a:xfrm>
          <a:off x="8001465" y="7418769"/>
          <a:ext cx="2252091" cy="433753"/>
        </a:xfrm>
        <a:prstGeom prst="roundRect">
          <a:avLst/>
        </a:prstGeom>
        <a:solidFill>
          <a:schemeClr val="accent2">
            <a:lumMod val="20000"/>
            <a:lumOff val="80000"/>
            <a:alpha val="29804"/>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57274</xdr:colOff>
      <xdr:row>2</xdr:row>
      <xdr:rowOff>246045</xdr:rowOff>
    </xdr:from>
    <xdr:to>
      <xdr:col>3</xdr:col>
      <xdr:colOff>2531859</xdr:colOff>
      <xdr:row>4</xdr:row>
      <xdr:rowOff>65071</xdr:rowOff>
    </xdr:to>
    <xdr:sp macro="" textlink="">
      <xdr:nvSpPr>
        <xdr:cNvPr id="41" name="Rectangle : coins arrondis 40">
          <a:hlinkClick xmlns:r="http://schemas.openxmlformats.org/officeDocument/2006/relationships" r:id="rId35"/>
          <a:extLst>
            <a:ext uri="{FF2B5EF4-FFF2-40B4-BE49-F238E27FC236}">
              <a16:creationId xmlns:a16="http://schemas.microsoft.com/office/drawing/2014/main" id="{F38671C2-E06E-4FAD-848C-12A3C458580D}"/>
            </a:ext>
          </a:extLst>
        </xdr:cNvPr>
        <xdr:cNvSpPr/>
      </xdr:nvSpPr>
      <xdr:spPr>
        <a:xfrm>
          <a:off x="7880800" y="978737"/>
          <a:ext cx="2474585" cy="405180"/>
        </a:xfrm>
        <a:prstGeom prst="roundRect">
          <a:avLst/>
        </a:prstGeom>
        <a:solidFill>
          <a:schemeClr val="accent2">
            <a:lumMod val="75000"/>
            <a:alpha val="29804"/>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151341</xdr:colOff>
      <xdr:row>0</xdr:row>
      <xdr:rowOff>102659</xdr:rowOff>
    </xdr:from>
    <xdr:to>
      <xdr:col>10</xdr:col>
      <xdr:colOff>95250</xdr:colOff>
      <xdr:row>0</xdr:row>
      <xdr:rowOff>801159</xdr:rowOff>
    </xdr:to>
    <xdr:sp macro="" textlink="">
      <xdr:nvSpPr>
        <xdr:cNvPr id="4" name="Rectangle : coins arrondis 3">
          <a:hlinkClick xmlns:r="http://schemas.openxmlformats.org/officeDocument/2006/relationships" r:id="rId1"/>
          <a:extLst>
            <a:ext uri="{FF2B5EF4-FFF2-40B4-BE49-F238E27FC236}">
              <a16:creationId xmlns:a16="http://schemas.microsoft.com/office/drawing/2014/main" id="{F763A9E1-691C-4702-8DA2-DEB6E8A11835}"/>
            </a:ext>
          </a:extLst>
        </xdr:cNvPr>
        <xdr:cNvSpPr/>
      </xdr:nvSpPr>
      <xdr:spPr>
        <a:xfrm>
          <a:off x="9609666" y="105834"/>
          <a:ext cx="3210984" cy="695325"/>
        </a:xfrm>
        <a:prstGeom prst="roundRect">
          <a:avLst/>
        </a:prstGeom>
        <a:solidFill>
          <a:schemeClr val="accent3">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159809</xdr:colOff>
      <xdr:row>0</xdr:row>
      <xdr:rowOff>88899</xdr:rowOff>
    </xdr:from>
    <xdr:to>
      <xdr:col>1</xdr:col>
      <xdr:colOff>1200150</xdr:colOff>
      <xdr:row>0</xdr:row>
      <xdr:rowOff>825500</xdr:rowOff>
    </xdr:to>
    <xdr:sp macro="" textlink="">
      <xdr:nvSpPr>
        <xdr:cNvPr id="5" name="Rectangle : coins arrondis 4">
          <a:hlinkClick xmlns:r="http://schemas.openxmlformats.org/officeDocument/2006/relationships" r:id="rId2"/>
          <a:extLst>
            <a:ext uri="{FF2B5EF4-FFF2-40B4-BE49-F238E27FC236}">
              <a16:creationId xmlns:a16="http://schemas.microsoft.com/office/drawing/2014/main" id="{179824DA-5E16-4142-BE2A-13847A2EE5DD}"/>
            </a:ext>
          </a:extLst>
        </xdr:cNvPr>
        <xdr:cNvSpPr/>
      </xdr:nvSpPr>
      <xdr:spPr>
        <a:xfrm>
          <a:off x="162984" y="85724"/>
          <a:ext cx="1799166" cy="742951"/>
        </a:xfrm>
        <a:prstGeom prst="roundRect">
          <a:avLst/>
        </a:prstGeom>
        <a:solidFill>
          <a:schemeClr val="accent1">
            <a:lumMod val="60000"/>
            <a:lumOff val="40000"/>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fr-FR" sz="1100"/>
        </a:p>
      </xdr:txBody>
    </xdr:sp>
    <xdr:clientData/>
  </xdr:twoCellAnchor>
  <xdr:twoCellAnchor editAs="oneCell">
    <xdr:from>
      <xdr:col>0</xdr:col>
      <xdr:colOff>181302</xdr:colOff>
      <xdr:row>0</xdr:row>
      <xdr:rowOff>131617</xdr:rowOff>
    </xdr:from>
    <xdr:to>
      <xdr:col>0</xdr:col>
      <xdr:colOff>829002</xdr:colOff>
      <xdr:row>0</xdr:row>
      <xdr:rowOff>781505</xdr:rowOff>
    </xdr:to>
    <xdr:pic>
      <xdr:nvPicPr>
        <xdr:cNvPr id="6" name="Graphique 5" descr="Cercle avec flèche gauche avec un remplissage uni">
          <a:extLst>
            <a:ext uri="{FF2B5EF4-FFF2-40B4-BE49-F238E27FC236}">
              <a16:creationId xmlns:a16="http://schemas.microsoft.com/office/drawing/2014/main" id="{8EB4E9F3-C2D8-4A08-9967-DCA045144C49}"/>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78127" y="131617"/>
          <a:ext cx="647700" cy="649888"/>
        </a:xfrm>
        <a:prstGeom prst="rect">
          <a:avLst/>
        </a:prstGeom>
      </xdr:spPr>
    </xdr:pic>
    <xdr:clientData/>
  </xdr:twoCellAnchor>
  <xdr:twoCellAnchor editAs="oneCell">
    <xdr:from>
      <xdr:col>6</xdr:col>
      <xdr:colOff>192768</xdr:colOff>
      <xdr:row>0</xdr:row>
      <xdr:rowOff>104571</xdr:rowOff>
    </xdr:from>
    <xdr:to>
      <xdr:col>6</xdr:col>
      <xdr:colOff>818243</xdr:colOff>
      <xdr:row>0</xdr:row>
      <xdr:rowOff>770334</xdr:rowOff>
    </xdr:to>
    <xdr:pic>
      <xdr:nvPicPr>
        <xdr:cNvPr id="7" name="Graphique 6" descr="Cercle avec flèche gauche avec un remplissage uni">
          <a:extLst>
            <a:ext uri="{FF2B5EF4-FFF2-40B4-BE49-F238E27FC236}">
              <a16:creationId xmlns:a16="http://schemas.microsoft.com/office/drawing/2014/main" id="{134B1A55-9CB4-4C8B-B053-BBB89D515636}"/>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rot="10800000">
          <a:off x="9651093" y="107746"/>
          <a:ext cx="625475" cy="66576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6</xdr:col>
      <xdr:colOff>151341</xdr:colOff>
      <xdr:row>0</xdr:row>
      <xdr:rowOff>102659</xdr:rowOff>
    </xdr:from>
    <xdr:to>
      <xdr:col>10</xdr:col>
      <xdr:colOff>95250</xdr:colOff>
      <xdr:row>0</xdr:row>
      <xdr:rowOff>801159</xdr:rowOff>
    </xdr:to>
    <xdr:sp macro="" textlink="">
      <xdr:nvSpPr>
        <xdr:cNvPr id="4" name="Rectangle : coins arrondis 3">
          <a:hlinkClick xmlns:r="http://schemas.openxmlformats.org/officeDocument/2006/relationships" r:id="rId1"/>
          <a:extLst>
            <a:ext uri="{FF2B5EF4-FFF2-40B4-BE49-F238E27FC236}">
              <a16:creationId xmlns:a16="http://schemas.microsoft.com/office/drawing/2014/main" id="{4F29A833-60A3-410F-989A-D8CA2D945280}"/>
            </a:ext>
          </a:extLst>
        </xdr:cNvPr>
        <xdr:cNvSpPr/>
      </xdr:nvSpPr>
      <xdr:spPr>
        <a:xfrm>
          <a:off x="10114491" y="105834"/>
          <a:ext cx="3210984" cy="695325"/>
        </a:xfrm>
        <a:prstGeom prst="roundRect">
          <a:avLst/>
        </a:prstGeom>
        <a:solidFill>
          <a:schemeClr val="accent3">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159809</xdr:colOff>
      <xdr:row>0</xdr:row>
      <xdr:rowOff>88899</xdr:rowOff>
    </xdr:from>
    <xdr:to>
      <xdr:col>1</xdr:col>
      <xdr:colOff>1200150</xdr:colOff>
      <xdr:row>0</xdr:row>
      <xdr:rowOff>825500</xdr:rowOff>
    </xdr:to>
    <xdr:sp macro="" textlink="">
      <xdr:nvSpPr>
        <xdr:cNvPr id="5" name="Rectangle : coins arrondis 4">
          <a:hlinkClick xmlns:r="http://schemas.openxmlformats.org/officeDocument/2006/relationships" r:id="rId2"/>
          <a:extLst>
            <a:ext uri="{FF2B5EF4-FFF2-40B4-BE49-F238E27FC236}">
              <a16:creationId xmlns:a16="http://schemas.microsoft.com/office/drawing/2014/main" id="{6D278B35-7F8A-411C-97FE-0EB0F86F2BD4}"/>
            </a:ext>
          </a:extLst>
        </xdr:cNvPr>
        <xdr:cNvSpPr/>
      </xdr:nvSpPr>
      <xdr:spPr>
        <a:xfrm>
          <a:off x="162984" y="85724"/>
          <a:ext cx="1961091" cy="742951"/>
        </a:xfrm>
        <a:prstGeom prst="roundRect">
          <a:avLst/>
        </a:prstGeom>
        <a:solidFill>
          <a:schemeClr val="accent1">
            <a:lumMod val="60000"/>
            <a:lumOff val="40000"/>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fr-FR" sz="1100"/>
        </a:p>
      </xdr:txBody>
    </xdr:sp>
    <xdr:clientData/>
  </xdr:twoCellAnchor>
  <xdr:twoCellAnchor editAs="oneCell">
    <xdr:from>
      <xdr:col>0</xdr:col>
      <xdr:colOff>181302</xdr:colOff>
      <xdr:row>0</xdr:row>
      <xdr:rowOff>131617</xdr:rowOff>
    </xdr:from>
    <xdr:to>
      <xdr:col>0</xdr:col>
      <xdr:colOff>829002</xdr:colOff>
      <xdr:row>0</xdr:row>
      <xdr:rowOff>781505</xdr:rowOff>
    </xdr:to>
    <xdr:pic>
      <xdr:nvPicPr>
        <xdr:cNvPr id="6" name="Graphique 5" descr="Cercle avec flèche gauche avec un remplissage uni">
          <a:extLst>
            <a:ext uri="{FF2B5EF4-FFF2-40B4-BE49-F238E27FC236}">
              <a16:creationId xmlns:a16="http://schemas.microsoft.com/office/drawing/2014/main" id="{691A7608-7F4A-46EF-889D-1070AA037013}"/>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78127" y="131617"/>
          <a:ext cx="647700" cy="649888"/>
        </a:xfrm>
        <a:prstGeom prst="rect">
          <a:avLst/>
        </a:prstGeom>
      </xdr:spPr>
    </xdr:pic>
    <xdr:clientData/>
  </xdr:twoCellAnchor>
  <xdr:twoCellAnchor editAs="oneCell">
    <xdr:from>
      <xdr:col>6</xdr:col>
      <xdr:colOff>192768</xdr:colOff>
      <xdr:row>0</xdr:row>
      <xdr:rowOff>104571</xdr:rowOff>
    </xdr:from>
    <xdr:to>
      <xdr:col>6</xdr:col>
      <xdr:colOff>818243</xdr:colOff>
      <xdr:row>0</xdr:row>
      <xdr:rowOff>770334</xdr:rowOff>
    </xdr:to>
    <xdr:pic>
      <xdr:nvPicPr>
        <xdr:cNvPr id="7" name="Graphique 6" descr="Cercle avec flèche gauche avec un remplissage uni">
          <a:extLst>
            <a:ext uri="{FF2B5EF4-FFF2-40B4-BE49-F238E27FC236}">
              <a16:creationId xmlns:a16="http://schemas.microsoft.com/office/drawing/2014/main" id="{F617CD24-E08B-45EF-8C20-04DF70C308DA}"/>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rot="10800000">
          <a:off x="10155918" y="107746"/>
          <a:ext cx="625475" cy="66576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6</xdr:col>
      <xdr:colOff>151341</xdr:colOff>
      <xdr:row>0</xdr:row>
      <xdr:rowOff>102659</xdr:rowOff>
    </xdr:from>
    <xdr:to>
      <xdr:col>10</xdr:col>
      <xdr:colOff>95250</xdr:colOff>
      <xdr:row>0</xdr:row>
      <xdr:rowOff>801159</xdr:rowOff>
    </xdr:to>
    <xdr:sp macro="" textlink="">
      <xdr:nvSpPr>
        <xdr:cNvPr id="4" name="Rectangle : coins arrondis 3">
          <a:hlinkClick xmlns:r="http://schemas.openxmlformats.org/officeDocument/2006/relationships" r:id="rId1"/>
          <a:extLst>
            <a:ext uri="{FF2B5EF4-FFF2-40B4-BE49-F238E27FC236}">
              <a16:creationId xmlns:a16="http://schemas.microsoft.com/office/drawing/2014/main" id="{8EBA939C-02AF-4943-8DD5-0169AEEDE9E6}"/>
            </a:ext>
          </a:extLst>
        </xdr:cNvPr>
        <xdr:cNvSpPr/>
      </xdr:nvSpPr>
      <xdr:spPr>
        <a:xfrm>
          <a:off x="10114491" y="105834"/>
          <a:ext cx="3210984" cy="695325"/>
        </a:xfrm>
        <a:prstGeom prst="roundRect">
          <a:avLst/>
        </a:prstGeom>
        <a:solidFill>
          <a:schemeClr val="accent3">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159809</xdr:colOff>
      <xdr:row>0</xdr:row>
      <xdr:rowOff>88899</xdr:rowOff>
    </xdr:from>
    <xdr:to>
      <xdr:col>1</xdr:col>
      <xdr:colOff>1200150</xdr:colOff>
      <xdr:row>0</xdr:row>
      <xdr:rowOff>825500</xdr:rowOff>
    </xdr:to>
    <xdr:sp macro="" textlink="">
      <xdr:nvSpPr>
        <xdr:cNvPr id="5" name="Rectangle : coins arrondis 4">
          <a:hlinkClick xmlns:r="http://schemas.openxmlformats.org/officeDocument/2006/relationships" r:id="rId2"/>
          <a:extLst>
            <a:ext uri="{FF2B5EF4-FFF2-40B4-BE49-F238E27FC236}">
              <a16:creationId xmlns:a16="http://schemas.microsoft.com/office/drawing/2014/main" id="{B971F4DE-E847-46F0-BF7D-36233C65449C}"/>
            </a:ext>
          </a:extLst>
        </xdr:cNvPr>
        <xdr:cNvSpPr/>
      </xdr:nvSpPr>
      <xdr:spPr>
        <a:xfrm>
          <a:off x="162984" y="85724"/>
          <a:ext cx="1961091" cy="742951"/>
        </a:xfrm>
        <a:prstGeom prst="roundRect">
          <a:avLst/>
        </a:prstGeom>
        <a:solidFill>
          <a:schemeClr val="accent1">
            <a:lumMod val="60000"/>
            <a:lumOff val="40000"/>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fr-FR" sz="1100"/>
        </a:p>
      </xdr:txBody>
    </xdr:sp>
    <xdr:clientData/>
  </xdr:twoCellAnchor>
  <xdr:twoCellAnchor editAs="oneCell">
    <xdr:from>
      <xdr:col>0</xdr:col>
      <xdr:colOff>181302</xdr:colOff>
      <xdr:row>0</xdr:row>
      <xdr:rowOff>131617</xdr:rowOff>
    </xdr:from>
    <xdr:to>
      <xdr:col>0</xdr:col>
      <xdr:colOff>825827</xdr:colOff>
      <xdr:row>0</xdr:row>
      <xdr:rowOff>781505</xdr:rowOff>
    </xdr:to>
    <xdr:pic>
      <xdr:nvPicPr>
        <xdr:cNvPr id="6" name="Graphique 5" descr="Cercle avec flèche gauche avec un remplissage uni">
          <a:extLst>
            <a:ext uri="{FF2B5EF4-FFF2-40B4-BE49-F238E27FC236}">
              <a16:creationId xmlns:a16="http://schemas.microsoft.com/office/drawing/2014/main" id="{D226A771-E342-47A8-AB18-569FB7798DA6}"/>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78127" y="131617"/>
          <a:ext cx="647700" cy="649888"/>
        </a:xfrm>
        <a:prstGeom prst="rect">
          <a:avLst/>
        </a:prstGeom>
      </xdr:spPr>
    </xdr:pic>
    <xdr:clientData/>
  </xdr:twoCellAnchor>
  <xdr:twoCellAnchor editAs="oneCell">
    <xdr:from>
      <xdr:col>6</xdr:col>
      <xdr:colOff>192768</xdr:colOff>
      <xdr:row>0</xdr:row>
      <xdr:rowOff>104571</xdr:rowOff>
    </xdr:from>
    <xdr:to>
      <xdr:col>6</xdr:col>
      <xdr:colOff>818243</xdr:colOff>
      <xdr:row>0</xdr:row>
      <xdr:rowOff>773509</xdr:rowOff>
    </xdr:to>
    <xdr:pic>
      <xdr:nvPicPr>
        <xdr:cNvPr id="7" name="Graphique 6" descr="Cercle avec flèche gauche avec un remplissage uni">
          <a:extLst>
            <a:ext uri="{FF2B5EF4-FFF2-40B4-BE49-F238E27FC236}">
              <a16:creationId xmlns:a16="http://schemas.microsoft.com/office/drawing/2014/main" id="{36513635-95E1-4AD7-81DF-F35E30F80243}"/>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rot="10800000">
          <a:off x="10155918" y="107746"/>
          <a:ext cx="625475" cy="66576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6</xdr:col>
      <xdr:colOff>151341</xdr:colOff>
      <xdr:row>0</xdr:row>
      <xdr:rowOff>102659</xdr:rowOff>
    </xdr:from>
    <xdr:to>
      <xdr:col>10</xdr:col>
      <xdr:colOff>95250</xdr:colOff>
      <xdr:row>0</xdr:row>
      <xdr:rowOff>801159</xdr:rowOff>
    </xdr:to>
    <xdr:sp macro="" textlink="">
      <xdr:nvSpPr>
        <xdr:cNvPr id="4" name="Rectangle : coins arrondis 3">
          <a:hlinkClick xmlns:r="http://schemas.openxmlformats.org/officeDocument/2006/relationships" r:id="rId1"/>
          <a:extLst>
            <a:ext uri="{FF2B5EF4-FFF2-40B4-BE49-F238E27FC236}">
              <a16:creationId xmlns:a16="http://schemas.microsoft.com/office/drawing/2014/main" id="{DAC5798B-5F00-4843-BAB4-DE75C74D107F}"/>
            </a:ext>
          </a:extLst>
        </xdr:cNvPr>
        <xdr:cNvSpPr/>
      </xdr:nvSpPr>
      <xdr:spPr>
        <a:xfrm>
          <a:off x="10114491" y="105834"/>
          <a:ext cx="3210984" cy="695325"/>
        </a:xfrm>
        <a:prstGeom prst="roundRect">
          <a:avLst/>
        </a:prstGeom>
        <a:solidFill>
          <a:schemeClr val="accent3">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159809</xdr:colOff>
      <xdr:row>0</xdr:row>
      <xdr:rowOff>88899</xdr:rowOff>
    </xdr:from>
    <xdr:to>
      <xdr:col>1</xdr:col>
      <xdr:colOff>1200150</xdr:colOff>
      <xdr:row>0</xdr:row>
      <xdr:rowOff>825500</xdr:rowOff>
    </xdr:to>
    <xdr:sp macro="" textlink="">
      <xdr:nvSpPr>
        <xdr:cNvPr id="5" name="Rectangle : coins arrondis 4">
          <a:hlinkClick xmlns:r="http://schemas.openxmlformats.org/officeDocument/2006/relationships" r:id="rId2"/>
          <a:extLst>
            <a:ext uri="{FF2B5EF4-FFF2-40B4-BE49-F238E27FC236}">
              <a16:creationId xmlns:a16="http://schemas.microsoft.com/office/drawing/2014/main" id="{C304F887-1486-41E8-8EA9-ABC68538C663}"/>
            </a:ext>
          </a:extLst>
        </xdr:cNvPr>
        <xdr:cNvSpPr/>
      </xdr:nvSpPr>
      <xdr:spPr>
        <a:xfrm>
          <a:off x="162984" y="85724"/>
          <a:ext cx="1961091" cy="742951"/>
        </a:xfrm>
        <a:prstGeom prst="roundRect">
          <a:avLst/>
        </a:prstGeom>
        <a:solidFill>
          <a:schemeClr val="accent1">
            <a:lumMod val="60000"/>
            <a:lumOff val="40000"/>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fr-FR" sz="1100"/>
        </a:p>
      </xdr:txBody>
    </xdr:sp>
    <xdr:clientData/>
  </xdr:twoCellAnchor>
  <xdr:twoCellAnchor editAs="oneCell">
    <xdr:from>
      <xdr:col>0</xdr:col>
      <xdr:colOff>181302</xdr:colOff>
      <xdr:row>0</xdr:row>
      <xdr:rowOff>131617</xdr:rowOff>
    </xdr:from>
    <xdr:to>
      <xdr:col>0</xdr:col>
      <xdr:colOff>829002</xdr:colOff>
      <xdr:row>0</xdr:row>
      <xdr:rowOff>781505</xdr:rowOff>
    </xdr:to>
    <xdr:pic>
      <xdr:nvPicPr>
        <xdr:cNvPr id="6" name="Graphique 5" descr="Cercle avec flèche gauche avec un remplissage uni">
          <a:extLst>
            <a:ext uri="{FF2B5EF4-FFF2-40B4-BE49-F238E27FC236}">
              <a16:creationId xmlns:a16="http://schemas.microsoft.com/office/drawing/2014/main" id="{7E0BF8EB-35B9-4407-A26E-7BAC5C37DAA3}"/>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78127" y="131617"/>
          <a:ext cx="647700" cy="649888"/>
        </a:xfrm>
        <a:prstGeom prst="rect">
          <a:avLst/>
        </a:prstGeom>
      </xdr:spPr>
    </xdr:pic>
    <xdr:clientData/>
  </xdr:twoCellAnchor>
  <xdr:twoCellAnchor editAs="oneCell">
    <xdr:from>
      <xdr:col>6</xdr:col>
      <xdr:colOff>192768</xdr:colOff>
      <xdr:row>0</xdr:row>
      <xdr:rowOff>104571</xdr:rowOff>
    </xdr:from>
    <xdr:to>
      <xdr:col>6</xdr:col>
      <xdr:colOff>818243</xdr:colOff>
      <xdr:row>0</xdr:row>
      <xdr:rowOff>770334</xdr:rowOff>
    </xdr:to>
    <xdr:pic>
      <xdr:nvPicPr>
        <xdr:cNvPr id="7" name="Graphique 6" descr="Cercle avec flèche gauche avec un remplissage uni">
          <a:extLst>
            <a:ext uri="{FF2B5EF4-FFF2-40B4-BE49-F238E27FC236}">
              <a16:creationId xmlns:a16="http://schemas.microsoft.com/office/drawing/2014/main" id="{5AF8EAE2-A8BA-4F4A-8EBB-8BBE8F59E242}"/>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rot="10800000">
          <a:off x="10155918" y="107746"/>
          <a:ext cx="625475" cy="66576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6</xdr:col>
      <xdr:colOff>151341</xdr:colOff>
      <xdr:row>0</xdr:row>
      <xdr:rowOff>102659</xdr:rowOff>
    </xdr:from>
    <xdr:to>
      <xdr:col>10</xdr:col>
      <xdr:colOff>95250</xdr:colOff>
      <xdr:row>0</xdr:row>
      <xdr:rowOff>801159</xdr:rowOff>
    </xdr:to>
    <xdr:sp macro="" textlink="">
      <xdr:nvSpPr>
        <xdr:cNvPr id="8" name="Rectangle : coins arrondis 7">
          <a:hlinkClick xmlns:r="http://schemas.openxmlformats.org/officeDocument/2006/relationships" r:id="rId1"/>
          <a:extLst>
            <a:ext uri="{FF2B5EF4-FFF2-40B4-BE49-F238E27FC236}">
              <a16:creationId xmlns:a16="http://schemas.microsoft.com/office/drawing/2014/main" id="{4CBFFDA8-F01C-4064-8096-61F8071BC226}"/>
            </a:ext>
          </a:extLst>
        </xdr:cNvPr>
        <xdr:cNvSpPr/>
      </xdr:nvSpPr>
      <xdr:spPr>
        <a:xfrm>
          <a:off x="9057216" y="105834"/>
          <a:ext cx="3210984" cy="695325"/>
        </a:xfrm>
        <a:prstGeom prst="roundRect">
          <a:avLst/>
        </a:prstGeom>
        <a:solidFill>
          <a:schemeClr val="accent3">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159809</xdr:colOff>
      <xdr:row>0</xdr:row>
      <xdr:rowOff>88899</xdr:rowOff>
    </xdr:from>
    <xdr:to>
      <xdr:col>1</xdr:col>
      <xdr:colOff>1200150</xdr:colOff>
      <xdr:row>0</xdr:row>
      <xdr:rowOff>825500</xdr:rowOff>
    </xdr:to>
    <xdr:sp macro="" textlink="">
      <xdr:nvSpPr>
        <xdr:cNvPr id="9" name="Rectangle : coins arrondis 8">
          <a:hlinkClick xmlns:r="http://schemas.openxmlformats.org/officeDocument/2006/relationships" r:id="rId2"/>
          <a:extLst>
            <a:ext uri="{FF2B5EF4-FFF2-40B4-BE49-F238E27FC236}">
              <a16:creationId xmlns:a16="http://schemas.microsoft.com/office/drawing/2014/main" id="{4CA7310F-2A1D-4289-8BCD-C9F4AF67F9E0}"/>
            </a:ext>
          </a:extLst>
        </xdr:cNvPr>
        <xdr:cNvSpPr/>
      </xdr:nvSpPr>
      <xdr:spPr>
        <a:xfrm>
          <a:off x="162984" y="85724"/>
          <a:ext cx="1875366" cy="742951"/>
        </a:xfrm>
        <a:prstGeom prst="roundRect">
          <a:avLst/>
        </a:prstGeom>
        <a:solidFill>
          <a:schemeClr val="accent1">
            <a:lumMod val="60000"/>
            <a:lumOff val="40000"/>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fr-FR" sz="1100"/>
        </a:p>
      </xdr:txBody>
    </xdr:sp>
    <xdr:clientData/>
  </xdr:twoCellAnchor>
  <xdr:twoCellAnchor editAs="oneCell">
    <xdr:from>
      <xdr:col>0</xdr:col>
      <xdr:colOff>181302</xdr:colOff>
      <xdr:row>0</xdr:row>
      <xdr:rowOff>131617</xdr:rowOff>
    </xdr:from>
    <xdr:to>
      <xdr:col>0</xdr:col>
      <xdr:colOff>829002</xdr:colOff>
      <xdr:row>0</xdr:row>
      <xdr:rowOff>781505</xdr:rowOff>
    </xdr:to>
    <xdr:pic>
      <xdr:nvPicPr>
        <xdr:cNvPr id="10" name="Graphique 9" descr="Cercle avec flèche gauche avec un remplissage uni">
          <a:extLst>
            <a:ext uri="{FF2B5EF4-FFF2-40B4-BE49-F238E27FC236}">
              <a16:creationId xmlns:a16="http://schemas.microsoft.com/office/drawing/2014/main" id="{1C9F5C36-338C-48EB-A272-092B5E992DAE}"/>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78127" y="131617"/>
          <a:ext cx="647700" cy="649888"/>
        </a:xfrm>
        <a:prstGeom prst="rect">
          <a:avLst/>
        </a:prstGeom>
      </xdr:spPr>
    </xdr:pic>
    <xdr:clientData/>
  </xdr:twoCellAnchor>
  <xdr:twoCellAnchor editAs="oneCell">
    <xdr:from>
      <xdr:col>6</xdr:col>
      <xdr:colOff>192768</xdr:colOff>
      <xdr:row>0</xdr:row>
      <xdr:rowOff>104571</xdr:rowOff>
    </xdr:from>
    <xdr:to>
      <xdr:col>6</xdr:col>
      <xdr:colOff>818243</xdr:colOff>
      <xdr:row>0</xdr:row>
      <xdr:rowOff>770334</xdr:rowOff>
    </xdr:to>
    <xdr:pic>
      <xdr:nvPicPr>
        <xdr:cNvPr id="11" name="Graphique 10" descr="Cercle avec flèche gauche avec un remplissage uni">
          <a:extLst>
            <a:ext uri="{FF2B5EF4-FFF2-40B4-BE49-F238E27FC236}">
              <a16:creationId xmlns:a16="http://schemas.microsoft.com/office/drawing/2014/main" id="{7AB05176-E18E-42A8-9850-CF4D188D120E}"/>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rot="10800000">
          <a:off x="9098643" y="107746"/>
          <a:ext cx="625475" cy="66576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6</xdr:col>
      <xdr:colOff>151341</xdr:colOff>
      <xdr:row>0</xdr:row>
      <xdr:rowOff>102659</xdr:rowOff>
    </xdr:from>
    <xdr:to>
      <xdr:col>10</xdr:col>
      <xdr:colOff>95250</xdr:colOff>
      <xdr:row>0</xdr:row>
      <xdr:rowOff>801159</xdr:rowOff>
    </xdr:to>
    <xdr:sp macro="" textlink="">
      <xdr:nvSpPr>
        <xdr:cNvPr id="4" name="Rectangle : coins arrondis 3">
          <a:hlinkClick xmlns:r="http://schemas.openxmlformats.org/officeDocument/2006/relationships" r:id="rId1"/>
          <a:extLst>
            <a:ext uri="{FF2B5EF4-FFF2-40B4-BE49-F238E27FC236}">
              <a16:creationId xmlns:a16="http://schemas.microsoft.com/office/drawing/2014/main" id="{6106082E-E893-4E6D-9BA2-44F59E3F9F99}"/>
            </a:ext>
          </a:extLst>
        </xdr:cNvPr>
        <xdr:cNvSpPr/>
      </xdr:nvSpPr>
      <xdr:spPr>
        <a:xfrm>
          <a:off x="9057216" y="105834"/>
          <a:ext cx="3210984" cy="695325"/>
        </a:xfrm>
        <a:prstGeom prst="roundRect">
          <a:avLst/>
        </a:prstGeom>
        <a:solidFill>
          <a:schemeClr val="accent3">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159809</xdr:colOff>
      <xdr:row>0</xdr:row>
      <xdr:rowOff>88899</xdr:rowOff>
    </xdr:from>
    <xdr:to>
      <xdr:col>1</xdr:col>
      <xdr:colOff>1200150</xdr:colOff>
      <xdr:row>0</xdr:row>
      <xdr:rowOff>825500</xdr:rowOff>
    </xdr:to>
    <xdr:sp macro="" textlink="">
      <xdr:nvSpPr>
        <xdr:cNvPr id="5" name="Rectangle : coins arrondis 4">
          <a:hlinkClick xmlns:r="http://schemas.openxmlformats.org/officeDocument/2006/relationships" r:id="rId2"/>
          <a:extLst>
            <a:ext uri="{FF2B5EF4-FFF2-40B4-BE49-F238E27FC236}">
              <a16:creationId xmlns:a16="http://schemas.microsoft.com/office/drawing/2014/main" id="{8B9DE428-C357-4C35-88E8-C4EE42AA1811}"/>
            </a:ext>
          </a:extLst>
        </xdr:cNvPr>
        <xdr:cNvSpPr/>
      </xdr:nvSpPr>
      <xdr:spPr>
        <a:xfrm>
          <a:off x="162984" y="85724"/>
          <a:ext cx="1875366" cy="742951"/>
        </a:xfrm>
        <a:prstGeom prst="roundRect">
          <a:avLst/>
        </a:prstGeom>
        <a:solidFill>
          <a:schemeClr val="accent1">
            <a:lumMod val="60000"/>
            <a:lumOff val="40000"/>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fr-FR" sz="1100"/>
        </a:p>
      </xdr:txBody>
    </xdr:sp>
    <xdr:clientData/>
  </xdr:twoCellAnchor>
  <xdr:twoCellAnchor editAs="oneCell">
    <xdr:from>
      <xdr:col>0</xdr:col>
      <xdr:colOff>181302</xdr:colOff>
      <xdr:row>0</xdr:row>
      <xdr:rowOff>131617</xdr:rowOff>
    </xdr:from>
    <xdr:to>
      <xdr:col>0</xdr:col>
      <xdr:colOff>829002</xdr:colOff>
      <xdr:row>0</xdr:row>
      <xdr:rowOff>781505</xdr:rowOff>
    </xdr:to>
    <xdr:pic>
      <xdr:nvPicPr>
        <xdr:cNvPr id="6" name="Graphique 5" descr="Cercle avec flèche gauche avec un remplissage uni">
          <a:extLst>
            <a:ext uri="{FF2B5EF4-FFF2-40B4-BE49-F238E27FC236}">
              <a16:creationId xmlns:a16="http://schemas.microsoft.com/office/drawing/2014/main" id="{65A66CA6-9341-4DC3-89CE-A733A3359401}"/>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78127" y="131617"/>
          <a:ext cx="647700" cy="649888"/>
        </a:xfrm>
        <a:prstGeom prst="rect">
          <a:avLst/>
        </a:prstGeom>
      </xdr:spPr>
    </xdr:pic>
    <xdr:clientData/>
  </xdr:twoCellAnchor>
  <xdr:twoCellAnchor editAs="oneCell">
    <xdr:from>
      <xdr:col>6</xdr:col>
      <xdr:colOff>192768</xdr:colOff>
      <xdr:row>0</xdr:row>
      <xdr:rowOff>104571</xdr:rowOff>
    </xdr:from>
    <xdr:to>
      <xdr:col>6</xdr:col>
      <xdr:colOff>818243</xdr:colOff>
      <xdr:row>0</xdr:row>
      <xdr:rowOff>770334</xdr:rowOff>
    </xdr:to>
    <xdr:pic>
      <xdr:nvPicPr>
        <xdr:cNvPr id="7" name="Graphique 6" descr="Cercle avec flèche gauche avec un remplissage uni">
          <a:extLst>
            <a:ext uri="{FF2B5EF4-FFF2-40B4-BE49-F238E27FC236}">
              <a16:creationId xmlns:a16="http://schemas.microsoft.com/office/drawing/2014/main" id="{831DE72F-BF19-4D5F-AD82-6B8632EEDA71}"/>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rot="10800000">
          <a:off x="9098643" y="107746"/>
          <a:ext cx="625475" cy="66576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6</xdr:col>
      <xdr:colOff>151341</xdr:colOff>
      <xdr:row>0</xdr:row>
      <xdr:rowOff>102659</xdr:rowOff>
    </xdr:from>
    <xdr:to>
      <xdr:col>10</xdr:col>
      <xdr:colOff>95250</xdr:colOff>
      <xdr:row>0</xdr:row>
      <xdr:rowOff>801159</xdr:rowOff>
    </xdr:to>
    <xdr:sp macro="" textlink="">
      <xdr:nvSpPr>
        <xdr:cNvPr id="4" name="Rectangle : coins arrondis 3">
          <a:hlinkClick xmlns:r="http://schemas.openxmlformats.org/officeDocument/2006/relationships" r:id="rId1"/>
          <a:extLst>
            <a:ext uri="{FF2B5EF4-FFF2-40B4-BE49-F238E27FC236}">
              <a16:creationId xmlns:a16="http://schemas.microsoft.com/office/drawing/2014/main" id="{C2DCADF0-DC1C-4F42-BDD5-68417BACF003}"/>
            </a:ext>
          </a:extLst>
        </xdr:cNvPr>
        <xdr:cNvSpPr/>
      </xdr:nvSpPr>
      <xdr:spPr>
        <a:xfrm>
          <a:off x="9057216" y="105834"/>
          <a:ext cx="3210984" cy="695325"/>
        </a:xfrm>
        <a:prstGeom prst="roundRect">
          <a:avLst/>
        </a:prstGeom>
        <a:solidFill>
          <a:schemeClr val="accent3">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159809</xdr:colOff>
      <xdr:row>0</xdr:row>
      <xdr:rowOff>88899</xdr:rowOff>
    </xdr:from>
    <xdr:to>
      <xdr:col>1</xdr:col>
      <xdr:colOff>1200150</xdr:colOff>
      <xdr:row>0</xdr:row>
      <xdr:rowOff>825500</xdr:rowOff>
    </xdr:to>
    <xdr:sp macro="" textlink="">
      <xdr:nvSpPr>
        <xdr:cNvPr id="5" name="Rectangle : coins arrondis 4">
          <a:hlinkClick xmlns:r="http://schemas.openxmlformats.org/officeDocument/2006/relationships" r:id="rId2"/>
          <a:extLst>
            <a:ext uri="{FF2B5EF4-FFF2-40B4-BE49-F238E27FC236}">
              <a16:creationId xmlns:a16="http://schemas.microsoft.com/office/drawing/2014/main" id="{6F574248-6510-4879-90E4-B3A442961883}"/>
            </a:ext>
          </a:extLst>
        </xdr:cNvPr>
        <xdr:cNvSpPr/>
      </xdr:nvSpPr>
      <xdr:spPr>
        <a:xfrm>
          <a:off x="162984" y="85724"/>
          <a:ext cx="1875366" cy="742951"/>
        </a:xfrm>
        <a:prstGeom prst="roundRect">
          <a:avLst/>
        </a:prstGeom>
        <a:solidFill>
          <a:schemeClr val="accent1">
            <a:lumMod val="60000"/>
            <a:lumOff val="40000"/>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fr-FR" sz="1100"/>
        </a:p>
      </xdr:txBody>
    </xdr:sp>
    <xdr:clientData/>
  </xdr:twoCellAnchor>
  <xdr:twoCellAnchor editAs="oneCell">
    <xdr:from>
      <xdr:col>0</xdr:col>
      <xdr:colOff>181302</xdr:colOff>
      <xdr:row>0</xdr:row>
      <xdr:rowOff>131617</xdr:rowOff>
    </xdr:from>
    <xdr:to>
      <xdr:col>0</xdr:col>
      <xdr:colOff>825827</xdr:colOff>
      <xdr:row>0</xdr:row>
      <xdr:rowOff>781505</xdr:rowOff>
    </xdr:to>
    <xdr:pic>
      <xdr:nvPicPr>
        <xdr:cNvPr id="6" name="Graphique 5" descr="Cercle avec flèche gauche avec un remplissage uni">
          <a:extLst>
            <a:ext uri="{FF2B5EF4-FFF2-40B4-BE49-F238E27FC236}">
              <a16:creationId xmlns:a16="http://schemas.microsoft.com/office/drawing/2014/main" id="{78234905-D4B2-4023-B844-78173AF4B66F}"/>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78127" y="131617"/>
          <a:ext cx="647700" cy="649888"/>
        </a:xfrm>
        <a:prstGeom prst="rect">
          <a:avLst/>
        </a:prstGeom>
      </xdr:spPr>
    </xdr:pic>
    <xdr:clientData/>
  </xdr:twoCellAnchor>
  <xdr:twoCellAnchor editAs="oneCell">
    <xdr:from>
      <xdr:col>6</xdr:col>
      <xdr:colOff>192768</xdr:colOff>
      <xdr:row>0</xdr:row>
      <xdr:rowOff>104571</xdr:rowOff>
    </xdr:from>
    <xdr:to>
      <xdr:col>6</xdr:col>
      <xdr:colOff>818243</xdr:colOff>
      <xdr:row>0</xdr:row>
      <xdr:rowOff>773509</xdr:rowOff>
    </xdr:to>
    <xdr:pic>
      <xdr:nvPicPr>
        <xdr:cNvPr id="7" name="Graphique 6" descr="Cercle avec flèche gauche avec un remplissage uni">
          <a:extLst>
            <a:ext uri="{FF2B5EF4-FFF2-40B4-BE49-F238E27FC236}">
              <a16:creationId xmlns:a16="http://schemas.microsoft.com/office/drawing/2014/main" id="{3EAB929B-0B8C-4D38-BCB5-F0A8B46E4B8F}"/>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rot="10800000">
          <a:off x="9098643" y="107746"/>
          <a:ext cx="625475" cy="66576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6</xdr:col>
      <xdr:colOff>151341</xdr:colOff>
      <xdr:row>0</xdr:row>
      <xdr:rowOff>105834</xdr:rowOff>
    </xdr:from>
    <xdr:to>
      <xdr:col>7</xdr:col>
      <xdr:colOff>685800</xdr:colOff>
      <xdr:row>0</xdr:row>
      <xdr:rowOff>801159</xdr:rowOff>
    </xdr:to>
    <xdr:sp macro="" textlink="">
      <xdr:nvSpPr>
        <xdr:cNvPr id="2" name="Rectangle : coins arrondis 1">
          <a:hlinkClick xmlns:r="http://schemas.openxmlformats.org/officeDocument/2006/relationships" r:id="rId1"/>
          <a:extLst>
            <a:ext uri="{FF2B5EF4-FFF2-40B4-BE49-F238E27FC236}">
              <a16:creationId xmlns:a16="http://schemas.microsoft.com/office/drawing/2014/main" id="{2EBB6107-8237-4939-BE4A-28F4AEA00696}"/>
            </a:ext>
          </a:extLst>
        </xdr:cNvPr>
        <xdr:cNvSpPr/>
      </xdr:nvSpPr>
      <xdr:spPr>
        <a:xfrm>
          <a:off x="9400116" y="105834"/>
          <a:ext cx="1296459" cy="695325"/>
        </a:xfrm>
        <a:prstGeom prst="roundRect">
          <a:avLst/>
        </a:prstGeom>
        <a:solidFill>
          <a:srgbClr val="FFFFCC">
            <a:alpha val="35000"/>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159809</xdr:colOff>
      <xdr:row>0</xdr:row>
      <xdr:rowOff>88899</xdr:rowOff>
    </xdr:from>
    <xdr:to>
      <xdr:col>1</xdr:col>
      <xdr:colOff>1200150</xdr:colOff>
      <xdr:row>0</xdr:row>
      <xdr:rowOff>825500</xdr:rowOff>
    </xdr:to>
    <xdr:sp macro="" textlink="">
      <xdr:nvSpPr>
        <xdr:cNvPr id="3" name="Rectangle : coins arrondis 2">
          <a:hlinkClick xmlns:r="http://schemas.openxmlformats.org/officeDocument/2006/relationships" r:id="rId2"/>
          <a:extLst>
            <a:ext uri="{FF2B5EF4-FFF2-40B4-BE49-F238E27FC236}">
              <a16:creationId xmlns:a16="http://schemas.microsoft.com/office/drawing/2014/main" id="{A8D81EB1-2D43-48C1-88B9-957CD89E0833}"/>
            </a:ext>
          </a:extLst>
        </xdr:cNvPr>
        <xdr:cNvSpPr/>
      </xdr:nvSpPr>
      <xdr:spPr>
        <a:xfrm>
          <a:off x="162984" y="85724"/>
          <a:ext cx="1903941" cy="742951"/>
        </a:xfrm>
        <a:prstGeom prst="roundRect">
          <a:avLst/>
        </a:prstGeom>
        <a:solidFill>
          <a:schemeClr val="accent1">
            <a:lumMod val="60000"/>
            <a:lumOff val="40000"/>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fr-FR" sz="1100"/>
        </a:p>
      </xdr:txBody>
    </xdr:sp>
    <xdr:clientData/>
  </xdr:twoCellAnchor>
  <xdr:twoCellAnchor editAs="oneCell">
    <xdr:from>
      <xdr:col>0</xdr:col>
      <xdr:colOff>181302</xdr:colOff>
      <xdr:row>0</xdr:row>
      <xdr:rowOff>131617</xdr:rowOff>
    </xdr:from>
    <xdr:to>
      <xdr:col>1</xdr:col>
      <xdr:colOff>63827</xdr:colOff>
      <xdr:row>0</xdr:row>
      <xdr:rowOff>781505</xdr:rowOff>
    </xdr:to>
    <xdr:pic>
      <xdr:nvPicPr>
        <xdr:cNvPr id="4" name="Graphique 3" descr="Cercle avec flèche gauche avec un remplissage uni">
          <a:extLst>
            <a:ext uri="{FF2B5EF4-FFF2-40B4-BE49-F238E27FC236}">
              <a16:creationId xmlns:a16="http://schemas.microsoft.com/office/drawing/2014/main" id="{E8B705B9-0BC9-4F02-9908-EA7AA5CF4838}"/>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78127" y="131617"/>
          <a:ext cx="650875" cy="649888"/>
        </a:xfrm>
        <a:prstGeom prst="rect">
          <a:avLst/>
        </a:prstGeom>
      </xdr:spPr>
    </xdr:pic>
    <xdr:clientData/>
  </xdr:twoCellAnchor>
  <xdr:twoCellAnchor editAs="oneCell">
    <xdr:from>
      <xdr:col>6</xdr:col>
      <xdr:colOff>192768</xdr:colOff>
      <xdr:row>0</xdr:row>
      <xdr:rowOff>104571</xdr:rowOff>
    </xdr:from>
    <xdr:to>
      <xdr:col>7</xdr:col>
      <xdr:colOff>56242</xdr:colOff>
      <xdr:row>0</xdr:row>
      <xdr:rowOff>770334</xdr:rowOff>
    </xdr:to>
    <xdr:pic>
      <xdr:nvPicPr>
        <xdr:cNvPr id="5" name="Graphique 4" descr="Cercle avec flèche gauche avec un remplissage uni">
          <a:extLst>
            <a:ext uri="{FF2B5EF4-FFF2-40B4-BE49-F238E27FC236}">
              <a16:creationId xmlns:a16="http://schemas.microsoft.com/office/drawing/2014/main" id="{F781C002-A566-4E27-AD3B-572A8A88EED2}"/>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rot="10800000">
          <a:off x="12165693" y="107746"/>
          <a:ext cx="625474" cy="66576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6</xdr:col>
      <xdr:colOff>151341</xdr:colOff>
      <xdr:row>0</xdr:row>
      <xdr:rowOff>102659</xdr:rowOff>
    </xdr:from>
    <xdr:to>
      <xdr:col>10</xdr:col>
      <xdr:colOff>95250</xdr:colOff>
      <xdr:row>0</xdr:row>
      <xdr:rowOff>801159</xdr:rowOff>
    </xdr:to>
    <xdr:sp macro="" textlink="">
      <xdr:nvSpPr>
        <xdr:cNvPr id="8" name="Rectangle : coins arrondis 7">
          <a:hlinkClick xmlns:r="http://schemas.openxmlformats.org/officeDocument/2006/relationships" r:id="rId1"/>
          <a:extLst>
            <a:ext uri="{FF2B5EF4-FFF2-40B4-BE49-F238E27FC236}">
              <a16:creationId xmlns:a16="http://schemas.microsoft.com/office/drawing/2014/main" id="{A918DEA4-BF2A-46DC-AA53-C38602C9B820}"/>
            </a:ext>
          </a:extLst>
        </xdr:cNvPr>
        <xdr:cNvSpPr/>
      </xdr:nvSpPr>
      <xdr:spPr>
        <a:xfrm>
          <a:off x="10219266" y="105834"/>
          <a:ext cx="3210984" cy="695325"/>
        </a:xfrm>
        <a:prstGeom prst="roundRect">
          <a:avLst/>
        </a:prstGeom>
        <a:solidFill>
          <a:srgbClr val="FFFFCC">
            <a:alpha val="35000"/>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159809</xdr:colOff>
      <xdr:row>0</xdr:row>
      <xdr:rowOff>88899</xdr:rowOff>
    </xdr:from>
    <xdr:to>
      <xdr:col>1</xdr:col>
      <xdr:colOff>1200150</xdr:colOff>
      <xdr:row>0</xdr:row>
      <xdr:rowOff>825500</xdr:rowOff>
    </xdr:to>
    <xdr:sp macro="" textlink="">
      <xdr:nvSpPr>
        <xdr:cNvPr id="9" name="Rectangle : coins arrondis 8">
          <a:hlinkClick xmlns:r="http://schemas.openxmlformats.org/officeDocument/2006/relationships" r:id="rId2"/>
          <a:extLst>
            <a:ext uri="{FF2B5EF4-FFF2-40B4-BE49-F238E27FC236}">
              <a16:creationId xmlns:a16="http://schemas.microsoft.com/office/drawing/2014/main" id="{BB013D7B-0396-493B-8924-501B64FC7917}"/>
            </a:ext>
          </a:extLst>
        </xdr:cNvPr>
        <xdr:cNvSpPr/>
      </xdr:nvSpPr>
      <xdr:spPr>
        <a:xfrm>
          <a:off x="162984" y="85724"/>
          <a:ext cx="1865841" cy="742951"/>
        </a:xfrm>
        <a:prstGeom prst="roundRect">
          <a:avLst/>
        </a:prstGeom>
        <a:solidFill>
          <a:schemeClr val="accent1">
            <a:lumMod val="60000"/>
            <a:lumOff val="40000"/>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fr-FR" sz="1100"/>
        </a:p>
      </xdr:txBody>
    </xdr:sp>
    <xdr:clientData/>
  </xdr:twoCellAnchor>
  <xdr:twoCellAnchor editAs="oneCell">
    <xdr:from>
      <xdr:col>0</xdr:col>
      <xdr:colOff>181302</xdr:colOff>
      <xdr:row>0</xdr:row>
      <xdr:rowOff>131617</xdr:rowOff>
    </xdr:from>
    <xdr:to>
      <xdr:col>0</xdr:col>
      <xdr:colOff>825827</xdr:colOff>
      <xdr:row>0</xdr:row>
      <xdr:rowOff>781505</xdr:rowOff>
    </xdr:to>
    <xdr:pic>
      <xdr:nvPicPr>
        <xdr:cNvPr id="10" name="Graphique 9" descr="Cercle avec flèche gauche avec un remplissage uni">
          <a:extLst>
            <a:ext uri="{FF2B5EF4-FFF2-40B4-BE49-F238E27FC236}">
              <a16:creationId xmlns:a16="http://schemas.microsoft.com/office/drawing/2014/main" id="{4A5ECD6C-511F-428A-994E-ED83661C6743}"/>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78127" y="131617"/>
          <a:ext cx="650875" cy="649888"/>
        </a:xfrm>
        <a:prstGeom prst="rect">
          <a:avLst/>
        </a:prstGeom>
      </xdr:spPr>
    </xdr:pic>
    <xdr:clientData/>
  </xdr:twoCellAnchor>
  <xdr:twoCellAnchor editAs="oneCell">
    <xdr:from>
      <xdr:col>6</xdr:col>
      <xdr:colOff>192768</xdr:colOff>
      <xdr:row>0</xdr:row>
      <xdr:rowOff>104571</xdr:rowOff>
    </xdr:from>
    <xdr:to>
      <xdr:col>7</xdr:col>
      <xdr:colOff>18142</xdr:colOff>
      <xdr:row>0</xdr:row>
      <xdr:rowOff>770334</xdr:rowOff>
    </xdr:to>
    <xdr:pic>
      <xdr:nvPicPr>
        <xdr:cNvPr id="11" name="Graphique 10" descr="Cercle avec flèche gauche avec un remplissage uni">
          <a:extLst>
            <a:ext uri="{FF2B5EF4-FFF2-40B4-BE49-F238E27FC236}">
              <a16:creationId xmlns:a16="http://schemas.microsoft.com/office/drawing/2014/main" id="{1A18FD11-83BA-4AD0-8757-B92025EE5913}"/>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rot="10800000">
          <a:off x="10260693" y="107746"/>
          <a:ext cx="625475" cy="66258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162127</xdr:colOff>
      <xdr:row>0</xdr:row>
      <xdr:rowOff>0</xdr:rowOff>
    </xdr:from>
    <xdr:to>
      <xdr:col>0</xdr:col>
      <xdr:colOff>971752</xdr:colOff>
      <xdr:row>1</xdr:row>
      <xdr:rowOff>276225</xdr:rowOff>
    </xdr:to>
    <xdr:pic>
      <xdr:nvPicPr>
        <xdr:cNvPr id="2" name="Graphique 1" descr="Cercle avec flèche gauche avec un remplissage uni">
          <a:hlinkClick xmlns:r="http://schemas.openxmlformats.org/officeDocument/2006/relationships" r:id="rId1"/>
          <a:extLst>
            <a:ext uri="{FF2B5EF4-FFF2-40B4-BE49-F238E27FC236}">
              <a16:creationId xmlns:a16="http://schemas.microsoft.com/office/drawing/2014/main" id="{F728129B-8425-4962-AE80-D8B64D69EBB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62127" y="111462"/>
          <a:ext cx="809625" cy="796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129887</xdr:colOff>
      <xdr:row>0</xdr:row>
      <xdr:rowOff>69273</xdr:rowOff>
    </xdr:from>
    <xdr:to>
      <xdr:col>0</xdr:col>
      <xdr:colOff>771237</xdr:colOff>
      <xdr:row>0</xdr:row>
      <xdr:rowOff>713798</xdr:rowOff>
    </xdr:to>
    <xdr:pic>
      <xdr:nvPicPr>
        <xdr:cNvPr id="6" name="Graphique 5" descr="Cercle avec flèche gauche avec un remplissage uni">
          <a:hlinkClick xmlns:r="http://schemas.openxmlformats.org/officeDocument/2006/relationships" r:id="rId1"/>
          <a:extLst>
            <a:ext uri="{FF2B5EF4-FFF2-40B4-BE49-F238E27FC236}">
              <a16:creationId xmlns:a16="http://schemas.microsoft.com/office/drawing/2014/main" id="{D8F51376-CA09-4C98-ABEC-1A6B96FD67A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9887" y="69273"/>
          <a:ext cx="638175" cy="63817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7</xdr:col>
      <xdr:colOff>103518</xdr:colOff>
      <xdr:row>0</xdr:row>
      <xdr:rowOff>87777</xdr:rowOff>
    </xdr:from>
    <xdr:to>
      <xdr:col>11</xdr:col>
      <xdr:colOff>44649</xdr:colOff>
      <xdr:row>0</xdr:row>
      <xdr:rowOff>789452</xdr:rowOff>
    </xdr:to>
    <xdr:sp macro="" textlink="">
      <xdr:nvSpPr>
        <xdr:cNvPr id="3" name="Rectangle : coins arrondis 2">
          <a:hlinkClick xmlns:r="http://schemas.openxmlformats.org/officeDocument/2006/relationships" r:id="rId1"/>
          <a:extLst>
            <a:ext uri="{FF2B5EF4-FFF2-40B4-BE49-F238E27FC236}">
              <a16:creationId xmlns:a16="http://schemas.microsoft.com/office/drawing/2014/main" id="{99D3C460-6661-4FCE-94C8-C7DD8718209B}"/>
            </a:ext>
          </a:extLst>
        </xdr:cNvPr>
        <xdr:cNvSpPr/>
      </xdr:nvSpPr>
      <xdr:spPr>
        <a:xfrm>
          <a:off x="11846057" y="87777"/>
          <a:ext cx="3245115" cy="701675"/>
        </a:xfrm>
        <a:prstGeom prst="roundRect">
          <a:avLst/>
        </a:prstGeom>
        <a:solidFill>
          <a:srgbClr val="FFFF99">
            <a:alpha val="35000"/>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159809</xdr:colOff>
      <xdr:row>0</xdr:row>
      <xdr:rowOff>88899</xdr:rowOff>
    </xdr:from>
    <xdr:to>
      <xdr:col>1</xdr:col>
      <xdr:colOff>1200150</xdr:colOff>
      <xdr:row>0</xdr:row>
      <xdr:rowOff>825500</xdr:rowOff>
    </xdr:to>
    <xdr:sp macro="" textlink="">
      <xdr:nvSpPr>
        <xdr:cNvPr id="4" name="Rectangle : coins arrondis 3">
          <a:hlinkClick xmlns:r="http://schemas.openxmlformats.org/officeDocument/2006/relationships" r:id="rId2"/>
          <a:extLst>
            <a:ext uri="{FF2B5EF4-FFF2-40B4-BE49-F238E27FC236}">
              <a16:creationId xmlns:a16="http://schemas.microsoft.com/office/drawing/2014/main" id="{4124B5F3-F439-42AE-A6D5-54A701BB7034}"/>
            </a:ext>
          </a:extLst>
        </xdr:cNvPr>
        <xdr:cNvSpPr/>
      </xdr:nvSpPr>
      <xdr:spPr>
        <a:xfrm>
          <a:off x="162984" y="85724"/>
          <a:ext cx="1865841" cy="742951"/>
        </a:xfrm>
        <a:prstGeom prst="roundRect">
          <a:avLst/>
        </a:prstGeom>
        <a:solidFill>
          <a:schemeClr val="accent1">
            <a:lumMod val="60000"/>
            <a:lumOff val="40000"/>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fr-FR" sz="1100"/>
        </a:p>
      </xdr:txBody>
    </xdr:sp>
    <xdr:clientData/>
  </xdr:twoCellAnchor>
  <xdr:twoCellAnchor editAs="oneCell">
    <xdr:from>
      <xdr:col>0</xdr:col>
      <xdr:colOff>181302</xdr:colOff>
      <xdr:row>0</xdr:row>
      <xdr:rowOff>131617</xdr:rowOff>
    </xdr:from>
    <xdr:to>
      <xdr:col>0</xdr:col>
      <xdr:colOff>825827</xdr:colOff>
      <xdr:row>0</xdr:row>
      <xdr:rowOff>781505</xdr:rowOff>
    </xdr:to>
    <xdr:pic>
      <xdr:nvPicPr>
        <xdr:cNvPr id="5" name="Graphique 4" descr="Cercle avec flèche gauche avec un remplissage uni">
          <a:extLst>
            <a:ext uri="{FF2B5EF4-FFF2-40B4-BE49-F238E27FC236}">
              <a16:creationId xmlns:a16="http://schemas.microsoft.com/office/drawing/2014/main" id="{83FBC081-364C-4153-8F61-63B0390FA585}"/>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78127" y="131617"/>
          <a:ext cx="650875" cy="649888"/>
        </a:xfrm>
        <a:prstGeom prst="rect">
          <a:avLst/>
        </a:prstGeom>
      </xdr:spPr>
    </xdr:pic>
    <xdr:clientData/>
  </xdr:twoCellAnchor>
  <xdr:twoCellAnchor editAs="oneCell">
    <xdr:from>
      <xdr:col>7</xdr:col>
      <xdr:colOff>192768</xdr:colOff>
      <xdr:row>0</xdr:row>
      <xdr:rowOff>107746</xdr:rowOff>
    </xdr:from>
    <xdr:to>
      <xdr:col>7</xdr:col>
      <xdr:colOff>818243</xdr:colOff>
      <xdr:row>0</xdr:row>
      <xdr:rowOff>770334</xdr:rowOff>
    </xdr:to>
    <xdr:pic>
      <xdr:nvPicPr>
        <xdr:cNvPr id="6" name="Graphique 5" descr="Cercle avec flèche gauche avec un remplissage uni">
          <a:extLst>
            <a:ext uri="{FF2B5EF4-FFF2-40B4-BE49-F238E27FC236}">
              <a16:creationId xmlns:a16="http://schemas.microsoft.com/office/drawing/2014/main" id="{271A1D0E-0B2C-41B4-923B-01A2CF0AB74E}"/>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rot="10800000">
          <a:off x="11935307" y="107746"/>
          <a:ext cx="625475" cy="665763"/>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162984</xdr:colOff>
      <xdr:row>0</xdr:row>
      <xdr:rowOff>85724</xdr:rowOff>
    </xdr:from>
    <xdr:to>
      <xdr:col>1</xdr:col>
      <xdr:colOff>1152525</xdr:colOff>
      <xdr:row>0</xdr:row>
      <xdr:rowOff>952500</xdr:rowOff>
    </xdr:to>
    <xdr:sp macro="" textlink="">
      <xdr:nvSpPr>
        <xdr:cNvPr id="3" name="Rectangle : coins arrondis 2">
          <a:hlinkClick xmlns:r="http://schemas.openxmlformats.org/officeDocument/2006/relationships" r:id="rId1"/>
          <a:extLst>
            <a:ext uri="{FF2B5EF4-FFF2-40B4-BE49-F238E27FC236}">
              <a16:creationId xmlns:a16="http://schemas.microsoft.com/office/drawing/2014/main" id="{8DF374CF-FFB4-4EF9-AC9D-9F6E7B0E11E8}"/>
            </a:ext>
          </a:extLst>
        </xdr:cNvPr>
        <xdr:cNvSpPr/>
      </xdr:nvSpPr>
      <xdr:spPr>
        <a:xfrm>
          <a:off x="162984" y="85724"/>
          <a:ext cx="1751541" cy="866776"/>
        </a:xfrm>
        <a:prstGeom prst="roundRect">
          <a:avLst/>
        </a:prstGeom>
        <a:solidFill>
          <a:schemeClr val="accent1">
            <a:lumMod val="60000"/>
            <a:lumOff val="40000"/>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fr-FR" sz="1100"/>
        </a:p>
      </xdr:txBody>
    </xdr:sp>
    <xdr:clientData/>
  </xdr:twoCellAnchor>
  <xdr:twoCellAnchor editAs="oneCell">
    <xdr:from>
      <xdr:col>0</xdr:col>
      <xdr:colOff>181302</xdr:colOff>
      <xdr:row>0</xdr:row>
      <xdr:rowOff>131617</xdr:rowOff>
    </xdr:from>
    <xdr:to>
      <xdr:col>1</xdr:col>
      <xdr:colOff>67002</xdr:colOff>
      <xdr:row>0</xdr:row>
      <xdr:rowOff>895805</xdr:rowOff>
    </xdr:to>
    <xdr:pic>
      <xdr:nvPicPr>
        <xdr:cNvPr id="4" name="Graphique 3" descr="Cercle avec flèche gauche avec un remplissage uni">
          <a:extLst>
            <a:ext uri="{FF2B5EF4-FFF2-40B4-BE49-F238E27FC236}">
              <a16:creationId xmlns:a16="http://schemas.microsoft.com/office/drawing/2014/main" id="{B3F63BC6-77E2-4006-B49F-7A9CF8397A3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78127" y="131617"/>
          <a:ext cx="650875" cy="64988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9</xdr:col>
      <xdr:colOff>160064</xdr:colOff>
      <xdr:row>0</xdr:row>
      <xdr:rowOff>137064</xdr:rowOff>
    </xdr:from>
    <xdr:to>
      <xdr:col>12</xdr:col>
      <xdr:colOff>563848</xdr:colOff>
      <xdr:row>1</xdr:row>
      <xdr:rowOff>54060</xdr:rowOff>
    </xdr:to>
    <xdr:sp macro="" textlink="">
      <xdr:nvSpPr>
        <xdr:cNvPr id="2" name="Rectangle : coins arrondis 1">
          <a:hlinkClick xmlns:r="http://schemas.openxmlformats.org/officeDocument/2006/relationships" r:id="rId1"/>
          <a:extLst>
            <a:ext uri="{FF2B5EF4-FFF2-40B4-BE49-F238E27FC236}">
              <a16:creationId xmlns:a16="http://schemas.microsoft.com/office/drawing/2014/main" id="{E3214129-D3E6-491E-A285-0B71C763DEFD}"/>
            </a:ext>
          </a:extLst>
        </xdr:cNvPr>
        <xdr:cNvSpPr/>
      </xdr:nvSpPr>
      <xdr:spPr>
        <a:xfrm>
          <a:off x="19749814" y="137064"/>
          <a:ext cx="2670734" cy="685346"/>
        </a:xfrm>
        <a:prstGeom prst="roundRect">
          <a:avLst/>
        </a:prstGeom>
        <a:solidFill>
          <a:srgbClr val="FFFF99">
            <a:alpha val="35000"/>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159809</xdr:colOff>
      <xdr:row>0</xdr:row>
      <xdr:rowOff>88899</xdr:rowOff>
    </xdr:from>
    <xdr:to>
      <xdr:col>1</xdr:col>
      <xdr:colOff>1200150</xdr:colOff>
      <xdr:row>0</xdr:row>
      <xdr:rowOff>825500</xdr:rowOff>
    </xdr:to>
    <xdr:sp macro="" textlink="">
      <xdr:nvSpPr>
        <xdr:cNvPr id="3" name="Rectangle : coins arrondis 2">
          <a:hlinkClick xmlns:r="http://schemas.openxmlformats.org/officeDocument/2006/relationships" r:id="rId2"/>
          <a:extLst>
            <a:ext uri="{FF2B5EF4-FFF2-40B4-BE49-F238E27FC236}">
              <a16:creationId xmlns:a16="http://schemas.microsoft.com/office/drawing/2014/main" id="{514CC787-0399-45F9-9D58-59BD227BC4DA}"/>
            </a:ext>
          </a:extLst>
        </xdr:cNvPr>
        <xdr:cNvSpPr/>
      </xdr:nvSpPr>
      <xdr:spPr>
        <a:xfrm>
          <a:off x="159809" y="88899"/>
          <a:ext cx="1961091" cy="736601"/>
        </a:xfrm>
        <a:prstGeom prst="roundRect">
          <a:avLst/>
        </a:prstGeom>
        <a:solidFill>
          <a:schemeClr val="accent1">
            <a:lumMod val="60000"/>
            <a:lumOff val="40000"/>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fr-FR" sz="1100"/>
        </a:p>
      </xdr:txBody>
    </xdr:sp>
    <xdr:clientData/>
  </xdr:twoCellAnchor>
  <xdr:twoCellAnchor editAs="oneCell">
    <xdr:from>
      <xdr:col>0</xdr:col>
      <xdr:colOff>109335</xdr:colOff>
      <xdr:row>0</xdr:row>
      <xdr:rowOff>30017</xdr:rowOff>
    </xdr:from>
    <xdr:to>
      <xdr:col>1</xdr:col>
      <xdr:colOff>1385</xdr:colOff>
      <xdr:row>1</xdr:row>
      <xdr:rowOff>38555</xdr:rowOff>
    </xdr:to>
    <xdr:pic>
      <xdr:nvPicPr>
        <xdr:cNvPr id="4" name="Graphique 3" descr="Cercle avec flèche gauche avec un remplissage uni">
          <a:extLst>
            <a:ext uri="{FF2B5EF4-FFF2-40B4-BE49-F238E27FC236}">
              <a16:creationId xmlns:a16="http://schemas.microsoft.com/office/drawing/2014/main" id="{B9A826B2-ED55-47BF-BB53-589B01DD1724}"/>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09335" y="30017"/>
          <a:ext cx="647700" cy="853088"/>
        </a:xfrm>
        <a:prstGeom prst="rect">
          <a:avLst/>
        </a:prstGeom>
      </xdr:spPr>
    </xdr:pic>
    <xdr:clientData/>
  </xdr:twoCellAnchor>
  <xdr:twoCellAnchor editAs="oneCell">
    <xdr:from>
      <xdr:col>9</xdr:col>
      <xdr:colOff>178370</xdr:colOff>
      <xdr:row>0</xdr:row>
      <xdr:rowOff>115839</xdr:rowOff>
    </xdr:from>
    <xdr:to>
      <xdr:col>9</xdr:col>
      <xdr:colOff>695689</xdr:colOff>
      <xdr:row>0</xdr:row>
      <xdr:rowOff>833966</xdr:rowOff>
    </xdr:to>
    <xdr:pic>
      <xdr:nvPicPr>
        <xdr:cNvPr id="5" name="Graphique 4" descr="Cercle avec flèche gauche avec un remplissage uni">
          <a:extLst>
            <a:ext uri="{FF2B5EF4-FFF2-40B4-BE49-F238E27FC236}">
              <a16:creationId xmlns:a16="http://schemas.microsoft.com/office/drawing/2014/main" id="{C1B5BD46-F786-4417-B252-423633B060A2}"/>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rot="10800000">
          <a:off x="19768120" y="115839"/>
          <a:ext cx="517319" cy="718127"/>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159809</xdr:colOff>
      <xdr:row>0</xdr:row>
      <xdr:rowOff>88899</xdr:rowOff>
    </xdr:from>
    <xdr:to>
      <xdr:col>1</xdr:col>
      <xdr:colOff>1200150</xdr:colOff>
      <xdr:row>0</xdr:row>
      <xdr:rowOff>825500</xdr:rowOff>
    </xdr:to>
    <xdr:sp macro="" textlink="">
      <xdr:nvSpPr>
        <xdr:cNvPr id="3" name="Rectangle : coins arrondis 2">
          <a:hlinkClick xmlns:r="http://schemas.openxmlformats.org/officeDocument/2006/relationships" r:id="rId1"/>
          <a:extLst>
            <a:ext uri="{FF2B5EF4-FFF2-40B4-BE49-F238E27FC236}">
              <a16:creationId xmlns:a16="http://schemas.microsoft.com/office/drawing/2014/main" id="{E560EDCD-89EC-4921-8C08-67D54B1F5513}"/>
            </a:ext>
          </a:extLst>
        </xdr:cNvPr>
        <xdr:cNvSpPr/>
      </xdr:nvSpPr>
      <xdr:spPr>
        <a:xfrm>
          <a:off x="162984" y="85724"/>
          <a:ext cx="1922991" cy="742951"/>
        </a:xfrm>
        <a:prstGeom prst="roundRect">
          <a:avLst/>
        </a:prstGeom>
        <a:solidFill>
          <a:schemeClr val="accent1">
            <a:lumMod val="60000"/>
            <a:lumOff val="40000"/>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fr-FR" sz="1100"/>
        </a:p>
      </xdr:txBody>
    </xdr:sp>
    <xdr:clientData/>
  </xdr:twoCellAnchor>
  <xdr:twoCellAnchor editAs="oneCell">
    <xdr:from>
      <xdr:col>0</xdr:col>
      <xdr:colOff>181302</xdr:colOff>
      <xdr:row>0</xdr:row>
      <xdr:rowOff>131617</xdr:rowOff>
    </xdr:from>
    <xdr:to>
      <xdr:col>0</xdr:col>
      <xdr:colOff>829002</xdr:colOff>
      <xdr:row>0</xdr:row>
      <xdr:rowOff>781505</xdr:rowOff>
    </xdr:to>
    <xdr:pic>
      <xdr:nvPicPr>
        <xdr:cNvPr id="4" name="Graphique 3" descr="Cercle avec flèche gauche avec un remplissage uni">
          <a:extLst>
            <a:ext uri="{FF2B5EF4-FFF2-40B4-BE49-F238E27FC236}">
              <a16:creationId xmlns:a16="http://schemas.microsoft.com/office/drawing/2014/main" id="{1386E063-0C32-4E42-AC49-3FDF95E21A7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78127" y="131617"/>
          <a:ext cx="650875" cy="649888"/>
        </a:xfrm>
        <a:prstGeom prst="rect">
          <a:avLst/>
        </a:prstGeom>
      </xdr:spPr>
    </xdr:pic>
    <xdr:clientData/>
  </xdr:twoCellAnchor>
  <xdr:twoCellAnchor editAs="oneCell">
    <xdr:from>
      <xdr:col>5</xdr:col>
      <xdr:colOff>192768</xdr:colOff>
      <xdr:row>0</xdr:row>
      <xdr:rowOff>107746</xdr:rowOff>
    </xdr:from>
    <xdr:to>
      <xdr:col>6</xdr:col>
      <xdr:colOff>37192</xdr:colOff>
      <xdr:row>0</xdr:row>
      <xdr:rowOff>773509</xdr:rowOff>
    </xdr:to>
    <xdr:pic>
      <xdr:nvPicPr>
        <xdr:cNvPr id="5" name="Graphique 4" descr="Cercle avec flèche gauche avec un remplissage uni">
          <a:extLst>
            <a:ext uri="{FF2B5EF4-FFF2-40B4-BE49-F238E27FC236}">
              <a16:creationId xmlns:a16="http://schemas.microsoft.com/office/drawing/2014/main" id="{73D1BA58-7C5B-4EFF-817B-96F06DAC00DD}"/>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rot="10800000">
          <a:off x="11937093" y="104571"/>
          <a:ext cx="625475" cy="668938"/>
        </a:xfrm>
        <a:prstGeom prst="rect">
          <a:avLst/>
        </a:prstGeom>
      </xdr:spPr>
    </xdr:pic>
    <xdr:clientData/>
  </xdr:twoCellAnchor>
  <xdr:twoCellAnchor>
    <xdr:from>
      <xdr:col>5</xdr:col>
      <xdr:colOff>103518</xdr:colOff>
      <xdr:row>0</xdr:row>
      <xdr:rowOff>87777</xdr:rowOff>
    </xdr:from>
    <xdr:to>
      <xdr:col>9</xdr:col>
      <xdr:colOff>44649</xdr:colOff>
      <xdr:row>0</xdr:row>
      <xdr:rowOff>789452</xdr:rowOff>
    </xdr:to>
    <xdr:sp macro="" textlink="">
      <xdr:nvSpPr>
        <xdr:cNvPr id="2" name="Rectangle : coins arrondis 1">
          <a:hlinkClick xmlns:r="http://schemas.openxmlformats.org/officeDocument/2006/relationships" r:id="rId6"/>
          <a:extLst>
            <a:ext uri="{FF2B5EF4-FFF2-40B4-BE49-F238E27FC236}">
              <a16:creationId xmlns:a16="http://schemas.microsoft.com/office/drawing/2014/main" id="{D44717BB-FAF6-4064-9582-0A49CC81358C}"/>
            </a:ext>
          </a:extLst>
        </xdr:cNvPr>
        <xdr:cNvSpPr/>
      </xdr:nvSpPr>
      <xdr:spPr>
        <a:xfrm>
          <a:off x="11851018" y="84602"/>
          <a:ext cx="3227256" cy="708025"/>
        </a:xfrm>
        <a:prstGeom prst="roundRect">
          <a:avLst/>
        </a:prstGeom>
        <a:solidFill>
          <a:srgbClr val="FFFF99">
            <a:alpha val="35000"/>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103518</xdr:colOff>
      <xdr:row>0</xdr:row>
      <xdr:rowOff>87777</xdr:rowOff>
    </xdr:from>
    <xdr:to>
      <xdr:col>9</xdr:col>
      <xdr:colOff>44649</xdr:colOff>
      <xdr:row>0</xdr:row>
      <xdr:rowOff>789452</xdr:rowOff>
    </xdr:to>
    <xdr:sp macro="" textlink="">
      <xdr:nvSpPr>
        <xdr:cNvPr id="10" name="Rectangle : coins arrondis 9">
          <a:hlinkClick xmlns:r="http://schemas.openxmlformats.org/officeDocument/2006/relationships" r:id="rId1"/>
          <a:extLst>
            <a:ext uri="{FF2B5EF4-FFF2-40B4-BE49-F238E27FC236}">
              <a16:creationId xmlns:a16="http://schemas.microsoft.com/office/drawing/2014/main" id="{485FA2FA-098F-4F13-8204-7956E7B9A97F}"/>
            </a:ext>
          </a:extLst>
        </xdr:cNvPr>
        <xdr:cNvSpPr/>
      </xdr:nvSpPr>
      <xdr:spPr>
        <a:xfrm>
          <a:off x="11660518" y="84602"/>
          <a:ext cx="3065331" cy="708025"/>
        </a:xfrm>
        <a:prstGeom prst="roundRect">
          <a:avLst/>
        </a:prstGeom>
        <a:solidFill>
          <a:srgbClr val="FFFF99">
            <a:alpha val="35000"/>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159809</xdr:colOff>
      <xdr:row>0</xdr:row>
      <xdr:rowOff>88899</xdr:rowOff>
    </xdr:from>
    <xdr:to>
      <xdr:col>1</xdr:col>
      <xdr:colOff>1200150</xdr:colOff>
      <xdr:row>0</xdr:row>
      <xdr:rowOff>825500</xdr:rowOff>
    </xdr:to>
    <xdr:sp macro="" textlink="">
      <xdr:nvSpPr>
        <xdr:cNvPr id="11" name="Rectangle : coins arrondis 10">
          <a:hlinkClick xmlns:r="http://schemas.openxmlformats.org/officeDocument/2006/relationships" r:id="rId2"/>
          <a:extLst>
            <a:ext uri="{FF2B5EF4-FFF2-40B4-BE49-F238E27FC236}">
              <a16:creationId xmlns:a16="http://schemas.microsoft.com/office/drawing/2014/main" id="{0771228B-678B-4748-9E51-9E39FAC64E1C}"/>
            </a:ext>
          </a:extLst>
        </xdr:cNvPr>
        <xdr:cNvSpPr/>
      </xdr:nvSpPr>
      <xdr:spPr>
        <a:xfrm>
          <a:off x="162984" y="85724"/>
          <a:ext cx="1961091" cy="742951"/>
        </a:xfrm>
        <a:prstGeom prst="roundRect">
          <a:avLst/>
        </a:prstGeom>
        <a:solidFill>
          <a:schemeClr val="accent1">
            <a:lumMod val="60000"/>
            <a:lumOff val="40000"/>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fr-FR" sz="1100"/>
        </a:p>
      </xdr:txBody>
    </xdr:sp>
    <xdr:clientData/>
  </xdr:twoCellAnchor>
  <xdr:twoCellAnchor editAs="oneCell">
    <xdr:from>
      <xdr:col>0</xdr:col>
      <xdr:colOff>181302</xdr:colOff>
      <xdr:row>0</xdr:row>
      <xdr:rowOff>131617</xdr:rowOff>
    </xdr:from>
    <xdr:to>
      <xdr:col>0</xdr:col>
      <xdr:colOff>826734</xdr:colOff>
      <xdr:row>0</xdr:row>
      <xdr:rowOff>865416</xdr:rowOff>
    </xdr:to>
    <xdr:pic>
      <xdr:nvPicPr>
        <xdr:cNvPr id="12" name="Graphique 11" descr="Cercle avec flèche gauche avec un remplissage uni">
          <a:extLst>
            <a:ext uri="{FF2B5EF4-FFF2-40B4-BE49-F238E27FC236}">
              <a16:creationId xmlns:a16="http://schemas.microsoft.com/office/drawing/2014/main" id="{00D4B85E-E093-4994-AB1A-6C9033220DD5}"/>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78127" y="131617"/>
          <a:ext cx="647700" cy="649888"/>
        </a:xfrm>
        <a:prstGeom prst="rect">
          <a:avLst/>
        </a:prstGeom>
      </xdr:spPr>
    </xdr:pic>
    <xdr:clientData/>
  </xdr:twoCellAnchor>
  <xdr:twoCellAnchor editAs="oneCell">
    <xdr:from>
      <xdr:col>5</xdr:col>
      <xdr:colOff>192768</xdr:colOff>
      <xdr:row>0</xdr:row>
      <xdr:rowOff>107746</xdr:rowOff>
    </xdr:from>
    <xdr:to>
      <xdr:col>6</xdr:col>
      <xdr:colOff>37191</xdr:colOff>
      <xdr:row>0</xdr:row>
      <xdr:rowOff>770334</xdr:rowOff>
    </xdr:to>
    <xdr:pic>
      <xdr:nvPicPr>
        <xdr:cNvPr id="13" name="Graphique 12" descr="Cercle avec flèche gauche avec un remplissage uni">
          <a:extLst>
            <a:ext uri="{FF2B5EF4-FFF2-40B4-BE49-F238E27FC236}">
              <a16:creationId xmlns:a16="http://schemas.microsoft.com/office/drawing/2014/main" id="{371CCD33-B466-45DF-A29C-246B7E7CF7F5}"/>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rot="10800000">
          <a:off x="11746593" y="104571"/>
          <a:ext cx="625474" cy="665763"/>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5</xdr:col>
      <xdr:colOff>103518</xdr:colOff>
      <xdr:row>0</xdr:row>
      <xdr:rowOff>87777</xdr:rowOff>
    </xdr:from>
    <xdr:to>
      <xdr:col>9</xdr:col>
      <xdr:colOff>44649</xdr:colOff>
      <xdr:row>0</xdr:row>
      <xdr:rowOff>789452</xdr:rowOff>
    </xdr:to>
    <xdr:sp macro="" textlink="">
      <xdr:nvSpPr>
        <xdr:cNvPr id="6" name="Rectangle : coins arrondis 5">
          <a:hlinkClick xmlns:r="http://schemas.openxmlformats.org/officeDocument/2006/relationships" r:id="rId1"/>
          <a:extLst>
            <a:ext uri="{FF2B5EF4-FFF2-40B4-BE49-F238E27FC236}">
              <a16:creationId xmlns:a16="http://schemas.microsoft.com/office/drawing/2014/main" id="{2552DCEE-E1E3-4012-AD3C-58262CA2AE78}"/>
            </a:ext>
          </a:extLst>
        </xdr:cNvPr>
        <xdr:cNvSpPr/>
      </xdr:nvSpPr>
      <xdr:spPr>
        <a:xfrm>
          <a:off x="11431918" y="84602"/>
          <a:ext cx="3065331" cy="708025"/>
        </a:xfrm>
        <a:prstGeom prst="roundRect">
          <a:avLst/>
        </a:prstGeom>
        <a:solidFill>
          <a:srgbClr val="FFFF99">
            <a:alpha val="35000"/>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159809</xdr:colOff>
      <xdr:row>0</xdr:row>
      <xdr:rowOff>88899</xdr:rowOff>
    </xdr:from>
    <xdr:to>
      <xdr:col>1</xdr:col>
      <xdr:colOff>1200150</xdr:colOff>
      <xdr:row>0</xdr:row>
      <xdr:rowOff>825500</xdr:rowOff>
    </xdr:to>
    <xdr:sp macro="" textlink="">
      <xdr:nvSpPr>
        <xdr:cNvPr id="7" name="Rectangle : coins arrondis 6">
          <a:hlinkClick xmlns:r="http://schemas.openxmlformats.org/officeDocument/2006/relationships" r:id="rId2"/>
          <a:extLst>
            <a:ext uri="{FF2B5EF4-FFF2-40B4-BE49-F238E27FC236}">
              <a16:creationId xmlns:a16="http://schemas.microsoft.com/office/drawing/2014/main" id="{BBEFE5EA-627F-41ED-B150-F70C786A8CF3}"/>
            </a:ext>
          </a:extLst>
        </xdr:cNvPr>
        <xdr:cNvSpPr/>
      </xdr:nvSpPr>
      <xdr:spPr>
        <a:xfrm>
          <a:off x="162984" y="85724"/>
          <a:ext cx="1903941" cy="742951"/>
        </a:xfrm>
        <a:prstGeom prst="roundRect">
          <a:avLst/>
        </a:prstGeom>
        <a:solidFill>
          <a:schemeClr val="accent1">
            <a:lumMod val="60000"/>
            <a:lumOff val="40000"/>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fr-FR" sz="1100"/>
        </a:p>
      </xdr:txBody>
    </xdr:sp>
    <xdr:clientData/>
  </xdr:twoCellAnchor>
  <xdr:twoCellAnchor editAs="oneCell">
    <xdr:from>
      <xdr:col>0</xdr:col>
      <xdr:colOff>181302</xdr:colOff>
      <xdr:row>0</xdr:row>
      <xdr:rowOff>131617</xdr:rowOff>
    </xdr:from>
    <xdr:to>
      <xdr:col>0</xdr:col>
      <xdr:colOff>826734</xdr:colOff>
      <xdr:row>0</xdr:row>
      <xdr:rowOff>865416</xdr:rowOff>
    </xdr:to>
    <xdr:pic>
      <xdr:nvPicPr>
        <xdr:cNvPr id="8" name="Graphique 7" descr="Cercle avec flèche gauche avec un remplissage uni">
          <a:extLst>
            <a:ext uri="{FF2B5EF4-FFF2-40B4-BE49-F238E27FC236}">
              <a16:creationId xmlns:a16="http://schemas.microsoft.com/office/drawing/2014/main" id="{6491E0B8-94CE-4CD8-95C3-96CD9E559D1A}"/>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78127" y="131617"/>
          <a:ext cx="651782" cy="736974"/>
        </a:xfrm>
        <a:prstGeom prst="rect">
          <a:avLst/>
        </a:prstGeom>
      </xdr:spPr>
    </xdr:pic>
    <xdr:clientData/>
  </xdr:twoCellAnchor>
  <xdr:twoCellAnchor editAs="oneCell">
    <xdr:from>
      <xdr:col>5</xdr:col>
      <xdr:colOff>192768</xdr:colOff>
      <xdr:row>0</xdr:row>
      <xdr:rowOff>107746</xdr:rowOff>
    </xdr:from>
    <xdr:to>
      <xdr:col>6</xdr:col>
      <xdr:colOff>37191</xdr:colOff>
      <xdr:row>0</xdr:row>
      <xdr:rowOff>770334</xdr:rowOff>
    </xdr:to>
    <xdr:pic>
      <xdr:nvPicPr>
        <xdr:cNvPr id="9" name="Graphique 8" descr="Cercle avec flèche gauche avec un remplissage uni">
          <a:extLst>
            <a:ext uri="{FF2B5EF4-FFF2-40B4-BE49-F238E27FC236}">
              <a16:creationId xmlns:a16="http://schemas.microsoft.com/office/drawing/2014/main" id="{C8AE3E48-8031-4849-888C-68ABDC72BF27}"/>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rot="10800000">
          <a:off x="11517993" y="104571"/>
          <a:ext cx="625473" cy="66893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15</xdr:col>
      <xdr:colOff>162784</xdr:colOff>
      <xdr:row>0</xdr:row>
      <xdr:rowOff>126936</xdr:rowOff>
    </xdr:from>
    <xdr:to>
      <xdr:col>16</xdr:col>
      <xdr:colOff>2032000</xdr:colOff>
      <xdr:row>0</xdr:row>
      <xdr:rowOff>828611</xdr:rowOff>
    </xdr:to>
    <xdr:sp macro="" textlink="">
      <xdr:nvSpPr>
        <xdr:cNvPr id="10" name="Rectangle : coins arrondis 9">
          <a:hlinkClick xmlns:r="http://schemas.openxmlformats.org/officeDocument/2006/relationships" r:id="rId1"/>
          <a:extLst>
            <a:ext uri="{FF2B5EF4-FFF2-40B4-BE49-F238E27FC236}">
              <a16:creationId xmlns:a16="http://schemas.microsoft.com/office/drawing/2014/main" id="{51E093BF-200C-439B-94E1-F4DD54EC1F40}"/>
            </a:ext>
          </a:extLst>
        </xdr:cNvPr>
        <xdr:cNvSpPr/>
      </xdr:nvSpPr>
      <xdr:spPr>
        <a:xfrm>
          <a:off x="21911534" y="126936"/>
          <a:ext cx="2620633" cy="701675"/>
        </a:xfrm>
        <a:prstGeom prst="roundRect">
          <a:avLst/>
        </a:prstGeom>
        <a:solidFill>
          <a:srgbClr val="FFFF99">
            <a:alpha val="35000"/>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159809</xdr:colOff>
      <xdr:row>0</xdr:row>
      <xdr:rowOff>88899</xdr:rowOff>
    </xdr:from>
    <xdr:to>
      <xdr:col>1</xdr:col>
      <xdr:colOff>1200150</xdr:colOff>
      <xdr:row>0</xdr:row>
      <xdr:rowOff>825500</xdr:rowOff>
    </xdr:to>
    <xdr:sp macro="" textlink="">
      <xdr:nvSpPr>
        <xdr:cNvPr id="11" name="Rectangle : coins arrondis 10">
          <a:hlinkClick xmlns:r="http://schemas.openxmlformats.org/officeDocument/2006/relationships" r:id="rId2"/>
          <a:extLst>
            <a:ext uri="{FF2B5EF4-FFF2-40B4-BE49-F238E27FC236}">
              <a16:creationId xmlns:a16="http://schemas.microsoft.com/office/drawing/2014/main" id="{81F994A9-03AD-44E4-98CF-F571A115DFF4}"/>
            </a:ext>
          </a:extLst>
        </xdr:cNvPr>
        <xdr:cNvSpPr/>
      </xdr:nvSpPr>
      <xdr:spPr>
        <a:xfrm>
          <a:off x="162984" y="85724"/>
          <a:ext cx="2018241" cy="742951"/>
        </a:xfrm>
        <a:prstGeom prst="roundRect">
          <a:avLst/>
        </a:prstGeom>
        <a:solidFill>
          <a:schemeClr val="accent1">
            <a:lumMod val="60000"/>
            <a:lumOff val="40000"/>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fr-FR" sz="1100"/>
        </a:p>
      </xdr:txBody>
    </xdr:sp>
    <xdr:clientData/>
  </xdr:twoCellAnchor>
  <xdr:twoCellAnchor editAs="oneCell">
    <xdr:from>
      <xdr:col>0</xdr:col>
      <xdr:colOff>164368</xdr:colOff>
      <xdr:row>0</xdr:row>
      <xdr:rowOff>36367</xdr:rowOff>
    </xdr:from>
    <xdr:to>
      <xdr:col>1</xdr:col>
      <xdr:colOff>74082</xdr:colOff>
      <xdr:row>0</xdr:row>
      <xdr:rowOff>899105</xdr:rowOff>
    </xdr:to>
    <xdr:pic>
      <xdr:nvPicPr>
        <xdr:cNvPr id="12" name="Graphique 11" descr="Cercle avec flèche gauche avec un remplissage uni">
          <a:extLst>
            <a:ext uri="{FF2B5EF4-FFF2-40B4-BE49-F238E27FC236}">
              <a16:creationId xmlns:a16="http://schemas.microsoft.com/office/drawing/2014/main" id="{46B7A40A-5B60-4834-BCD6-940BE191D29A}"/>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64368" y="36367"/>
          <a:ext cx="661131" cy="862738"/>
        </a:xfrm>
        <a:prstGeom prst="rect">
          <a:avLst/>
        </a:prstGeom>
      </xdr:spPr>
    </xdr:pic>
    <xdr:clientData/>
  </xdr:twoCellAnchor>
  <xdr:twoCellAnchor editAs="oneCell">
    <xdr:from>
      <xdr:col>15</xdr:col>
      <xdr:colOff>195943</xdr:colOff>
      <xdr:row>0</xdr:row>
      <xdr:rowOff>133145</xdr:rowOff>
    </xdr:from>
    <xdr:to>
      <xdr:col>15</xdr:col>
      <xdr:colOff>818241</xdr:colOff>
      <xdr:row>0</xdr:row>
      <xdr:rowOff>798908</xdr:rowOff>
    </xdr:to>
    <xdr:pic>
      <xdr:nvPicPr>
        <xdr:cNvPr id="13" name="Graphique 12" descr="Cercle avec flèche gauche avec un remplissage uni">
          <a:extLst>
            <a:ext uri="{FF2B5EF4-FFF2-40B4-BE49-F238E27FC236}">
              <a16:creationId xmlns:a16="http://schemas.microsoft.com/office/drawing/2014/main" id="{5EE8C090-2449-4345-8DD2-49BB071D6D77}"/>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rot="10800000">
          <a:off x="21944693" y="133145"/>
          <a:ext cx="622298" cy="665763"/>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6</xdr:col>
      <xdr:colOff>159609</xdr:colOff>
      <xdr:row>0</xdr:row>
      <xdr:rowOff>117411</xdr:rowOff>
    </xdr:from>
    <xdr:to>
      <xdr:col>10</xdr:col>
      <xdr:colOff>609600</xdr:colOff>
      <xdr:row>0</xdr:row>
      <xdr:rowOff>933450</xdr:rowOff>
    </xdr:to>
    <xdr:sp macro="" textlink="">
      <xdr:nvSpPr>
        <xdr:cNvPr id="2" name="Rectangle : coins arrondis 1">
          <a:hlinkClick xmlns:r="http://schemas.openxmlformats.org/officeDocument/2006/relationships" r:id="rId1"/>
          <a:extLst>
            <a:ext uri="{FF2B5EF4-FFF2-40B4-BE49-F238E27FC236}">
              <a16:creationId xmlns:a16="http://schemas.microsoft.com/office/drawing/2014/main" id="{CC1D8B1C-9CF0-47C2-A2AA-FCF3BF979B1B}"/>
            </a:ext>
          </a:extLst>
        </xdr:cNvPr>
        <xdr:cNvSpPr/>
      </xdr:nvSpPr>
      <xdr:spPr>
        <a:xfrm>
          <a:off x="10265634" y="117411"/>
          <a:ext cx="2640741" cy="816039"/>
        </a:xfrm>
        <a:prstGeom prst="roundRect">
          <a:avLst/>
        </a:prstGeom>
        <a:solidFill>
          <a:srgbClr val="FFFF99">
            <a:alpha val="35000"/>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159809</xdr:colOff>
      <xdr:row>0</xdr:row>
      <xdr:rowOff>88899</xdr:rowOff>
    </xdr:from>
    <xdr:to>
      <xdr:col>1</xdr:col>
      <xdr:colOff>1200150</xdr:colOff>
      <xdr:row>0</xdr:row>
      <xdr:rowOff>825500</xdr:rowOff>
    </xdr:to>
    <xdr:sp macro="" textlink="">
      <xdr:nvSpPr>
        <xdr:cNvPr id="3" name="Rectangle : coins arrondis 2">
          <a:hlinkClick xmlns:r="http://schemas.openxmlformats.org/officeDocument/2006/relationships" r:id="rId2"/>
          <a:extLst>
            <a:ext uri="{FF2B5EF4-FFF2-40B4-BE49-F238E27FC236}">
              <a16:creationId xmlns:a16="http://schemas.microsoft.com/office/drawing/2014/main" id="{E262715E-818E-44B7-B268-8D85D08B6605}"/>
            </a:ext>
          </a:extLst>
        </xdr:cNvPr>
        <xdr:cNvSpPr/>
      </xdr:nvSpPr>
      <xdr:spPr>
        <a:xfrm>
          <a:off x="162984" y="85724"/>
          <a:ext cx="1789641" cy="742951"/>
        </a:xfrm>
        <a:prstGeom prst="roundRect">
          <a:avLst/>
        </a:prstGeom>
        <a:solidFill>
          <a:schemeClr val="accent1">
            <a:lumMod val="60000"/>
            <a:lumOff val="40000"/>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fr-FR" sz="1100"/>
        </a:p>
      </xdr:txBody>
    </xdr:sp>
    <xdr:clientData/>
  </xdr:twoCellAnchor>
  <xdr:twoCellAnchor editAs="oneCell">
    <xdr:from>
      <xdr:col>0</xdr:col>
      <xdr:colOff>164368</xdr:colOff>
      <xdr:row>0</xdr:row>
      <xdr:rowOff>36367</xdr:rowOff>
    </xdr:from>
    <xdr:to>
      <xdr:col>1</xdr:col>
      <xdr:colOff>19050</xdr:colOff>
      <xdr:row>0</xdr:row>
      <xdr:rowOff>876300</xdr:rowOff>
    </xdr:to>
    <xdr:pic>
      <xdr:nvPicPr>
        <xdr:cNvPr id="4" name="Graphique 3" descr="Cercle avec flèche gauche avec un remplissage uni">
          <a:extLst>
            <a:ext uri="{FF2B5EF4-FFF2-40B4-BE49-F238E27FC236}">
              <a16:creationId xmlns:a16="http://schemas.microsoft.com/office/drawing/2014/main" id="{DA8D3996-EB0E-49BF-80B9-B7286EB66C3A}"/>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64368" y="36367"/>
          <a:ext cx="711932" cy="839933"/>
        </a:xfrm>
        <a:prstGeom prst="rect">
          <a:avLst/>
        </a:prstGeom>
      </xdr:spPr>
    </xdr:pic>
    <xdr:clientData/>
  </xdr:twoCellAnchor>
  <xdr:twoCellAnchor editAs="oneCell">
    <xdr:from>
      <xdr:col>6</xdr:col>
      <xdr:colOff>170542</xdr:colOff>
      <xdr:row>0</xdr:row>
      <xdr:rowOff>79170</xdr:rowOff>
    </xdr:from>
    <xdr:to>
      <xdr:col>7</xdr:col>
      <xdr:colOff>38100</xdr:colOff>
      <xdr:row>0</xdr:row>
      <xdr:rowOff>906584</xdr:rowOff>
    </xdr:to>
    <xdr:pic>
      <xdr:nvPicPr>
        <xdr:cNvPr id="5" name="Graphique 4" descr="Cercle avec flèche gauche avec un remplissage uni">
          <a:extLst>
            <a:ext uri="{FF2B5EF4-FFF2-40B4-BE49-F238E27FC236}">
              <a16:creationId xmlns:a16="http://schemas.microsoft.com/office/drawing/2014/main" id="{69233364-5A90-4A02-9A56-2CA0158A9B91}"/>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rot="10800000">
          <a:off x="10276567" y="79170"/>
          <a:ext cx="658133" cy="827414"/>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6</xdr:col>
      <xdr:colOff>162784</xdr:colOff>
      <xdr:row>0</xdr:row>
      <xdr:rowOff>117411</xdr:rowOff>
    </xdr:from>
    <xdr:to>
      <xdr:col>10</xdr:col>
      <xdr:colOff>158750</xdr:colOff>
      <xdr:row>0</xdr:row>
      <xdr:rowOff>933450</xdr:rowOff>
    </xdr:to>
    <xdr:sp macro="" textlink="">
      <xdr:nvSpPr>
        <xdr:cNvPr id="6" name="Rectangle : coins arrondis 5">
          <a:hlinkClick xmlns:r="http://schemas.openxmlformats.org/officeDocument/2006/relationships" r:id="rId1"/>
          <a:extLst>
            <a:ext uri="{FF2B5EF4-FFF2-40B4-BE49-F238E27FC236}">
              <a16:creationId xmlns:a16="http://schemas.microsoft.com/office/drawing/2014/main" id="{C32467CD-89DA-4E40-9C6E-F7D9D42918F5}"/>
            </a:ext>
          </a:extLst>
        </xdr:cNvPr>
        <xdr:cNvSpPr/>
      </xdr:nvSpPr>
      <xdr:spPr>
        <a:xfrm>
          <a:off x="10005284" y="117411"/>
          <a:ext cx="2660698" cy="816039"/>
        </a:xfrm>
        <a:prstGeom prst="roundRect">
          <a:avLst/>
        </a:prstGeom>
        <a:solidFill>
          <a:srgbClr val="FFFF99">
            <a:alpha val="35000"/>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159809</xdr:colOff>
      <xdr:row>0</xdr:row>
      <xdr:rowOff>88899</xdr:rowOff>
    </xdr:from>
    <xdr:to>
      <xdr:col>1</xdr:col>
      <xdr:colOff>1200150</xdr:colOff>
      <xdr:row>0</xdr:row>
      <xdr:rowOff>825500</xdr:rowOff>
    </xdr:to>
    <xdr:sp macro="" textlink="">
      <xdr:nvSpPr>
        <xdr:cNvPr id="7" name="Rectangle : coins arrondis 6">
          <a:hlinkClick xmlns:r="http://schemas.openxmlformats.org/officeDocument/2006/relationships" r:id="rId2"/>
          <a:extLst>
            <a:ext uri="{FF2B5EF4-FFF2-40B4-BE49-F238E27FC236}">
              <a16:creationId xmlns:a16="http://schemas.microsoft.com/office/drawing/2014/main" id="{37BD3FB2-E18D-40D1-893A-332F35BF7C18}"/>
            </a:ext>
          </a:extLst>
        </xdr:cNvPr>
        <xdr:cNvSpPr/>
      </xdr:nvSpPr>
      <xdr:spPr>
        <a:xfrm>
          <a:off x="162984" y="85724"/>
          <a:ext cx="1894416" cy="742951"/>
        </a:xfrm>
        <a:prstGeom prst="roundRect">
          <a:avLst/>
        </a:prstGeom>
        <a:solidFill>
          <a:schemeClr val="accent1">
            <a:lumMod val="60000"/>
            <a:lumOff val="40000"/>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fr-FR" sz="1100"/>
        </a:p>
      </xdr:txBody>
    </xdr:sp>
    <xdr:clientData/>
  </xdr:twoCellAnchor>
  <xdr:twoCellAnchor editAs="oneCell">
    <xdr:from>
      <xdr:col>0</xdr:col>
      <xdr:colOff>164368</xdr:colOff>
      <xdr:row>0</xdr:row>
      <xdr:rowOff>36367</xdr:rowOff>
    </xdr:from>
    <xdr:to>
      <xdr:col>0</xdr:col>
      <xdr:colOff>879021</xdr:colOff>
      <xdr:row>0</xdr:row>
      <xdr:rowOff>876300</xdr:rowOff>
    </xdr:to>
    <xdr:pic>
      <xdr:nvPicPr>
        <xdr:cNvPr id="8" name="Graphique 7" descr="Cercle avec flèche gauche avec un remplissage uni">
          <a:extLst>
            <a:ext uri="{FF2B5EF4-FFF2-40B4-BE49-F238E27FC236}">
              <a16:creationId xmlns:a16="http://schemas.microsoft.com/office/drawing/2014/main" id="{1AB1C94A-AA51-4DCE-AF6F-875D13169994}"/>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61193" y="36367"/>
          <a:ext cx="715107" cy="839933"/>
        </a:xfrm>
        <a:prstGeom prst="rect">
          <a:avLst/>
        </a:prstGeom>
      </xdr:spPr>
    </xdr:pic>
    <xdr:clientData/>
  </xdr:twoCellAnchor>
  <xdr:twoCellAnchor editAs="oneCell">
    <xdr:from>
      <xdr:col>6</xdr:col>
      <xdr:colOff>170542</xdr:colOff>
      <xdr:row>0</xdr:row>
      <xdr:rowOff>79170</xdr:rowOff>
    </xdr:from>
    <xdr:to>
      <xdr:col>7</xdr:col>
      <xdr:colOff>3629</xdr:colOff>
      <xdr:row>0</xdr:row>
      <xdr:rowOff>903409</xdr:rowOff>
    </xdr:to>
    <xdr:pic>
      <xdr:nvPicPr>
        <xdr:cNvPr id="9" name="Graphique 8" descr="Cercle avec flèche gauche avec un remplissage uni">
          <a:extLst>
            <a:ext uri="{FF2B5EF4-FFF2-40B4-BE49-F238E27FC236}">
              <a16:creationId xmlns:a16="http://schemas.microsoft.com/office/drawing/2014/main" id="{5B7E6EED-5E6C-4366-ACE2-D8D475D991D6}"/>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rot="10800000">
          <a:off x="10276567" y="79170"/>
          <a:ext cx="658133" cy="824239"/>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xdr:from>
      <xdr:col>6</xdr:col>
      <xdr:colOff>162784</xdr:colOff>
      <xdr:row>0</xdr:row>
      <xdr:rowOff>117411</xdr:rowOff>
    </xdr:from>
    <xdr:to>
      <xdr:col>10</xdr:col>
      <xdr:colOff>226785</xdr:colOff>
      <xdr:row>0</xdr:row>
      <xdr:rowOff>933450</xdr:rowOff>
    </xdr:to>
    <xdr:sp macro="" textlink="">
      <xdr:nvSpPr>
        <xdr:cNvPr id="6" name="Rectangle : coins arrondis 5">
          <a:hlinkClick xmlns:r="http://schemas.openxmlformats.org/officeDocument/2006/relationships" r:id="rId1"/>
          <a:extLst>
            <a:ext uri="{FF2B5EF4-FFF2-40B4-BE49-F238E27FC236}">
              <a16:creationId xmlns:a16="http://schemas.microsoft.com/office/drawing/2014/main" id="{05B28E0D-6B9D-4E5E-B06F-BD706BD13F49}"/>
            </a:ext>
          </a:extLst>
        </xdr:cNvPr>
        <xdr:cNvSpPr/>
      </xdr:nvSpPr>
      <xdr:spPr>
        <a:xfrm>
          <a:off x="9971266" y="117411"/>
          <a:ext cx="2706055" cy="816039"/>
        </a:xfrm>
        <a:prstGeom prst="roundRect">
          <a:avLst/>
        </a:prstGeom>
        <a:solidFill>
          <a:srgbClr val="FFFF99">
            <a:alpha val="35000"/>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159809</xdr:colOff>
      <xdr:row>0</xdr:row>
      <xdr:rowOff>88899</xdr:rowOff>
    </xdr:from>
    <xdr:to>
      <xdr:col>1</xdr:col>
      <xdr:colOff>1200150</xdr:colOff>
      <xdr:row>0</xdr:row>
      <xdr:rowOff>825500</xdr:rowOff>
    </xdr:to>
    <xdr:sp macro="" textlink="">
      <xdr:nvSpPr>
        <xdr:cNvPr id="7" name="Rectangle : coins arrondis 6">
          <a:hlinkClick xmlns:r="http://schemas.openxmlformats.org/officeDocument/2006/relationships" r:id="rId2"/>
          <a:extLst>
            <a:ext uri="{FF2B5EF4-FFF2-40B4-BE49-F238E27FC236}">
              <a16:creationId xmlns:a16="http://schemas.microsoft.com/office/drawing/2014/main" id="{41B9479A-838A-47E8-A30F-494EA48B0C61}"/>
            </a:ext>
          </a:extLst>
        </xdr:cNvPr>
        <xdr:cNvSpPr/>
      </xdr:nvSpPr>
      <xdr:spPr>
        <a:xfrm>
          <a:off x="162984" y="85724"/>
          <a:ext cx="1894416" cy="742951"/>
        </a:xfrm>
        <a:prstGeom prst="roundRect">
          <a:avLst/>
        </a:prstGeom>
        <a:solidFill>
          <a:schemeClr val="accent1">
            <a:lumMod val="60000"/>
            <a:lumOff val="40000"/>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fr-FR" sz="1100"/>
        </a:p>
      </xdr:txBody>
    </xdr:sp>
    <xdr:clientData/>
  </xdr:twoCellAnchor>
  <xdr:twoCellAnchor editAs="oneCell">
    <xdr:from>
      <xdr:col>0</xdr:col>
      <xdr:colOff>164368</xdr:colOff>
      <xdr:row>0</xdr:row>
      <xdr:rowOff>36367</xdr:rowOff>
    </xdr:from>
    <xdr:to>
      <xdr:col>0</xdr:col>
      <xdr:colOff>879021</xdr:colOff>
      <xdr:row>0</xdr:row>
      <xdr:rowOff>876300</xdr:rowOff>
    </xdr:to>
    <xdr:pic>
      <xdr:nvPicPr>
        <xdr:cNvPr id="8" name="Graphique 7" descr="Cercle avec flèche gauche avec un remplissage uni">
          <a:extLst>
            <a:ext uri="{FF2B5EF4-FFF2-40B4-BE49-F238E27FC236}">
              <a16:creationId xmlns:a16="http://schemas.microsoft.com/office/drawing/2014/main" id="{A8B9AC78-E77C-488D-AD0F-D207EA70D2AB}"/>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61193" y="36367"/>
          <a:ext cx="715107" cy="839933"/>
        </a:xfrm>
        <a:prstGeom prst="rect">
          <a:avLst/>
        </a:prstGeom>
      </xdr:spPr>
    </xdr:pic>
    <xdr:clientData/>
  </xdr:twoCellAnchor>
  <xdr:twoCellAnchor editAs="oneCell">
    <xdr:from>
      <xdr:col>6</xdr:col>
      <xdr:colOff>170542</xdr:colOff>
      <xdr:row>0</xdr:row>
      <xdr:rowOff>79170</xdr:rowOff>
    </xdr:from>
    <xdr:to>
      <xdr:col>7</xdr:col>
      <xdr:colOff>23133</xdr:colOff>
      <xdr:row>0</xdr:row>
      <xdr:rowOff>906584</xdr:rowOff>
    </xdr:to>
    <xdr:pic>
      <xdr:nvPicPr>
        <xdr:cNvPr id="9" name="Graphique 8" descr="Cercle avec flèche gauche avec un remplissage uni">
          <a:extLst>
            <a:ext uri="{FF2B5EF4-FFF2-40B4-BE49-F238E27FC236}">
              <a16:creationId xmlns:a16="http://schemas.microsoft.com/office/drawing/2014/main" id="{573241D2-DFA3-41B9-8020-FD6CD4EF4C1B}"/>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rot="10800000">
          <a:off x="10276567" y="79170"/>
          <a:ext cx="658133" cy="8242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152400</xdr:colOff>
      <xdr:row>1</xdr:row>
      <xdr:rowOff>7408</xdr:rowOff>
    </xdr:from>
    <xdr:to>
      <xdr:col>17</xdr:col>
      <xdr:colOff>219075</xdr:colOff>
      <xdr:row>2</xdr:row>
      <xdr:rowOff>249767</xdr:rowOff>
    </xdr:to>
    <xdr:sp macro="" textlink="">
      <xdr:nvSpPr>
        <xdr:cNvPr id="4" name="Rectangle : coins arrondis 3">
          <a:hlinkClick xmlns:r="http://schemas.openxmlformats.org/officeDocument/2006/relationships" r:id="rId1"/>
          <a:extLst>
            <a:ext uri="{FF2B5EF4-FFF2-40B4-BE49-F238E27FC236}">
              <a16:creationId xmlns:a16="http://schemas.microsoft.com/office/drawing/2014/main" id="{A6515A38-1605-1C7E-5DAC-3299B7FC856F}"/>
            </a:ext>
          </a:extLst>
        </xdr:cNvPr>
        <xdr:cNvSpPr/>
      </xdr:nvSpPr>
      <xdr:spPr>
        <a:xfrm>
          <a:off x="19477567" y="536575"/>
          <a:ext cx="1590675" cy="803275"/>
        </a:xfrm>
        <a:prstGeom prst="roundRect">
          <a:avLst/>
        </a:prstGeom>
        <a:solidFill>
          <a:schemeClr val="accent1">
            <a:lumMod val="60000"/>
            <a:lumOff val="40000"/>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15</xdr:col>
      <xdr:colOff>220134</xdr:colOff>
      <xdr:row>1</xdr:row>
      <xdr:rowOff>104775</xdr:rowOff>
    </xdr:from>
    <xdr:to>
      <xdr:col>16</xdr:col>
      <xdr:colOff>102659</xdr:colOff>
      <xdr:row>2</xdr:row>
      <xdr:rowOff>179762</xdr:rowOff>
    </xdr:to>
    <xdr:pic>
      <xdr:nvPicPr>
        <xdr:cNvPr id="3" name="Graphique 2" descr="Cercle avec flèche gauche avec un remplissage uni">
          <a:extLst>
            <a:ext uri="{FF2B5EF4-FFF2-40B4-BE49-F238E27FC236}">
              <a16:creationId xmlns:a16="http://schemas.microsoft.com/office/drawing/2014/main" id="{D4563376-0602-4D6E-AE20-53A07D9D240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rot="10800000">
          <a:off x="19545301" y="633942"/>
          <a:ext cx="641350" cy="639078"/>
        </a:xfrm>
        <a:prstGeom prst="rect">
          <a:avLst/>
        </a:prstGeom>
      </xdr:spPr>
    </xdr:pic>
    <xdr:clientData/>
  </xdr:twoCellAnchor>
  <xdr:twoCellAnchor>
    <xdr:from>
      <xdr:col>0</xdr:col>
      <xdr:colOff>85725</xdr:colOff>
      <xdr:row>0</xdr:row>
      <xdr:rowOff>402166</xdr:rowOff>
    </xdr:from>
    <xdr:to>
      <xdr:col>1</xdr:col>
      <xdr:colOff>190499</xdr:colOff>
      <xdr:row>2</xdr:row>
      <xdr:rowOff>115358</xdr:rowOff>
    </xdr:to>
    <xdr:sp macro="" textlink="">
      <xdr:nvSpPr>
        <xdr:cNvPr id="5" name="Rectangle : coins arrondis 4">
          <a:hlinkClick xmlns:r="http://schemas.openxmlformats.org/officeDocument/2006/relationships" r:id="rId4"/>
          <a:extLst>
            <a:ext uri="{FF2B5EF4-FFF2-40B4-BE49-F238E27FC236}">
              <a16:creationId xmlns:a16="http://schemas.microsoft.com/office/drawing/2014/main" id="{C7B3F1DC-29E8-4A0A-B276-631CCD2CFC36}"/>
            </a:ext>
          </a:extLst>
        </xdr:cNvPr>
        <xdr:cNvSpPr/>
      </xdr:nvSpPr>
      <xdr:spPr>
        <a:xfrm rot="10800000">
          <a:off x="85725" y="402166"/>
          <a:ext cx="1776941" cy="803275"/>
        </a:xfrm>
        <a:prstGeom prst="roundRect">
          <a:avLst/>
        </a:prstGeom>
        <a:solidFill>
          <a:schemeClr val="accent1">
            <a:lumMod val="60000"/>
            <a:lumOff val="40000"/>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0</xdr:col>
      <xdr:colOff>1140885</xdr:colOff>
      <xdr:row>0</xdr:row>
      <xdr:rowOff>482600</xdr:rowOff>
    </xdr:from>
    <xdr:to>
      <xdr:col>1</xdr:col>
      <xdr:colOff>116418</xdr:colOff>
      <xdr:row>2</xdr:row>
      <xdr:rowOff>37945</xdr:rowOff>
    </xdr:to>
    <xdr:pic>
      <xdr:nvPicPr>
        <xdr:cNvPr id="6" name="Graphique 5" descr="Cercle avec flèche gauche avec un remplissage uni">
          <a:extLst>
            <a:ext uri="{FF2B5EF4-FFF2-40B4-BE49-F238E27FC236}">
              <a16:creationId xmlns:a16="http://schemas.microsoft.com/office/drawing/2014/main" id="{A7BA1BA2-E922-44F0-BE1D-DE731517451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5"/>
            </a:ext>
          </a:extLst>
        </a:blip>
        <a:stretch>
          <a:fillRect/>
        </a:stretch>
      </xdr:blipFill>
      <xdr:spPr>
        <a:xfrm>
          <a:off x="1140885" y="482600"/>
          <a:ext cx="647700" cy="645428"/>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xdr:from>
      <xdr:col>6</xdr:col>
      <xdr:colOff>162784</xdr:colOff>
      <xdr:row>0</xdr:row>
      <xdr:rowOff>117411</xdr:rowOff>
    </xdr:from>
    <xdr:to>
      <xdr:col>10</xdr:col>
      <xdr:colOff>170089</xdr:colOff>
      <xdr:row>0</xdr:row>
      <xdr:rowOff>933450</xdr:rowOff>
    </xdr:to>
    <xdr:sp macro="" textlink="">
      <xdr:nvSpPr>
        <xdr:cNvPr id="6" name="Rectangle : coins arrondis 5">
          <a:hlinkClick xmlns:r="http://schemas.openxmlformats.org/officeDocument/2006/relationships" r:id="rId1"/>
          <a:extLst>
            <a:ext uri="{FF2B5EF4-FFF2-40B4-BE49-F238E27FC236}">
              <a16:creationId xmlns:a16="http://schemas.microsoft.com/office/drawing/2014/main" id="{3EF9584D-9D0D-4041-8465-BBA4EEC1490F}"/>
            </a:ext>
          </a:extLst>
        </xdr:cNvPr>
        <xdr:cNvSpPr/>
      </xdr:nvSpPr>
      <xdr:spPr>
        <a:xfrm>
          <a:off x="9835195" y="117411"/>
          <a:ext cx="2740073" cy="816039"/>
        </a:xfrm>
        <a:prstGeom prst="roundRect">
          <a:avLst/>
        </a:prstGeom>
        <a:solidFill>
          <a:srgbClr val="FFFF99">
            <a:alpha val="35000"/>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159809</xdr:colOff>
      <xdr:row>0</xdr:row>
      <xdr:rowOff>88899</xdr:rowOff>
    </xdr:from>
    <xdr:to>
      <xdr:col>1</xdr:col>
      <xdr:colOff>1200150</xdr:colOff>
      <xdr:row>0</xdr:row>
      <xdr:rowOff>825500</xdr:rowOff>
    </xdr:to>
    <xdr:sp macro="" textlink="">
      <xdr:nvSpPr>
        <xdr:cNvPr id="7" name="Rectangle : coins arrondis 6">
          <a:hlinkClick xmlns:r="http://schemas.openxmlformats.org/officeDocument/2006/relationships" r:id="rId2"/>
          <a:extLst>
            <a:ext uri="{FF2B5EF4-FFF2-40B4-BE49-F238E27FC236}">
              <a16:creationId xmlns:a16="http://schemas.microsoft.com/office/drawing/2014/main" id="{33FBB446-84F2-485C-95C3-22AD7B8077A8}"/>
            </a:ext>
          </a:extLst>
        </xdr:cNvPr>
        <xdr:cNvSpPr/>
      </xdr:nvSpPr>
      <xdr:spPr>
        <a:xfrm>
          <a:off x="162984" y="85724"/>
          <a:ext cx="1894416" cy="742951"/>
        </a:xfrm>
        <a:prstGeom prst="roundRect">
          <a:avLst/>
        </a:prstGeom>
        <a:solidFill>
          <a:schemeClr val="accent1">
            <a:lumMod val="60000"/>
            <a:lumOff val="40000"/>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fr-FR" sz="1100"/>
        </a:p>
      </xdr:txBody>
    </xdr:sp>
    <xdr:clientData/>
  </xdr:twoCellAnchor>
  <xdr:twoCellAnchor editAs="oneCell">
    <xdr:from>
      <xdr:col>0</xdr:col>
      <xdr:colOff>164368</xdr:colOff>
      <xdr:row>0</xdr:row>
      <xdr:rowOff>36367</xdr:rowOff>
    </xdr:from>
    <xdr:to>
      <xdr:col>0</xdr:col>
      <xdr:colOff>879021</xdr:colOff>
      <xdr:row>0</xdr:row>
      <xdr:rowOff>876300</xdr:rowOff>
    </xdr:to>
    <xdr:pic>
      <xdr:nvPicPr>
        <xdr:cNvPr id="8" name="Graphique 7" descr="Cercle avec flèche gauche avec un remplissage uni">
          <a:extLst>
            <a:ext uri="{FF2B5EF4-FFF2-40B4-BE49-F238E27FC236}">
              <a16:creationId xmlns:a16="http://schemas.microsoft.com/office/drawing/2014/main" id="{7DEA2DDF-DCED-405E-BE60-F654A519F4AD}"/>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61193" y="36367"/>
          <a:ext cx="715107" cy="839933"/>
        </a:xfrm>
        <a:prstGeom prst="rect">
          <a:avLst/>
        </a:prstGeom>
      </xdr:spPr>
    </xdr:pic>
    <xdr:clientData/>
  </xdr:twoCellAnchor>
  <xdr:twoCellAnchor editAs="oneCell">
    <xdr:from>
      <xdr:col>6</xdr:col>
      <xdr:colOff>170542</xdr:colOff>
      <xdr:row>0</xdr:row>
      <xdr:rowOff>79170</xdr:rowOff>
    </xdr:from>
    <xdr:to>
      <xdr:col>6</xdr:col>
      <xdr:colOff>831397</xdr:colOff>
      <xdr:row>0</xdr:row>
      <xdr:rowOff>903409</xdr:rowOff>
    </xdr:to>
    <xdr:pic>
      <xdr:nvPicPr>
        <xdr:cNvPr id="9" name="Graphique 8" descr="Cercle avec flèche gauche avec un remplissage uni">
          <a:extLst>
            <a:ext uri="{FF2B5EF4-FFF2-40B4-BE49-F238E27FC236}">
              <a16:creationId xmlns:a16="http://schemas.microsoft.com/office/drawing/2014/main" id="{7D761C70-F9C3-4FFE-90D9-C416022B9322}"/>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rot="10800000">
          <a:off x="10276567" y="79170"/>
          <a:ext cx="658133" cy="824239"/>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xdr:from>
      <xdr:col>6</xdr:col>
      <xdr:colOff>162784</xdr:colOff>
      <xdr:row>0</xdr:row>
      <xdr:rowOff>117411</xdr:rowOff>
    </xdr:from>
    <xdr:to>
      <xdr:col>10</xdr:col>
      <xdr:colOff>136071</xdr:colOff>
      <xdr:row>0</xdr:row>
      <xdr:rowOff>933450</xdr:rowOff>
    </xdr:to>
    <xdr:sp macro="" textlink="">
      <xdr:nvSpPr>
        <xdr:cNvPr id="2" name="Rectangle : coins arrondis 1">
          <a:hlinkClick xmlns:r="http://schemas.openxmlformats.org/officeDocument/2006/relationships" r:id="rId1"/>
          <a:extLst>
            <a:ext uri="{FF2B5EF4-FFF2-40B4-BE49-F238E27FC236}">
              <a16:creationId xmlns:a16="http://schemas.microsoft.com/office/drawing/2014/main" id="{7CB4EAA5-D568-4492-B5FD-A93CB2ED87E1}"/>
            </a:ext>
          </a:extLst>
        </xdr:cNvPr>
        <xdr:cNvSpPr/>
      </xdr:nvSpPr>
      <xdr:spPr>
        <a:xfrm>
          <a:off x="9891891" y="117411"/>
          <a:ext cx="2615341" cy="816039"/>
        </a:xfrm>
        <a:prstGeom prst="roundRect">
          <a:avLst/>
        </a:prstGeom>
        <a:solidFill>
          <a:srgbClr val="FFFF99">
            <a:alpha val="35000"/>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159809</xdr:colOff>
      <xdr:row>0</xdr:row>
      <xdr:rowOff>88899</xdr:rowOff>
    </xdr:from>
    <xdr:to>
      <xdr:col>1</xdr:col>
      <xdr:colOff>1200150</xdr:colOff>
      <xdr:row>0</xdr:row>
      <xdr:rowOff>825500</xdr:rowOff>
    </xdr:to>
    <xdr:sp macro="" textlink="">
      <xdr:nvSpPr>
        <xdr:cNvPr id="3" name="Rectangle : coins arrondis 2">
          <a:hlinkClick xmlns:r="http://schemas.openxmlformats.org/officeDocument/2006/relationships" r:id="rId2"/>
          <a:extLst>
            <a:ext uri="{FF2B5EF4-FFF2-40B4-BE49-F238E27FC236}">
              <a16:creationId xmlns:a16="http://schemas.microsoft.com/office/drawing/2014/main" id="{B13386D6-9581-421B-AAE0-38E9487E183F}"/>
            </a:ext>
          </a:extLst>
        </xdr:cNvPr>
        <xdr:cNvSpPr/>
      </xdr:nvSpPr>
      <xdr:spPr>
        <a:xfrm>
          <a:off x="162984" y="85724"/>
          <a:ext cx="1894416" cy="742951"/>
        </a:xfrm>
        <a:prstGeom prst="roundRect">
          <a:avLst/>
        </a:prstGeom>
        <a:solidFill>
          <a:schemeClr val="accent1">
            <a:lumMod val="60000"/>
            <a:lumOff val="40000"/>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fr-FR" sz="1100"/>
        </a:p>
      </xdr:txBody>
    </xdr:sp>
    <xdr:clientData/>
  </xdr:twoCellAnchor>
  <xdr:twoCellAnchor editAs="oneCell">
    <xdr:from>
      <xdr:col>0</xdr:col>
      <xdr:colOff>164368</xdr:colOff>
      <xdr:row>0</xdr:row>
      <xdr:rowOff>36367</xdr:rowOff>
    </xdr:from>
    <xdr:to>
      <xdr:col>0</xdr:col>
      <xdr:colOff>879021</xdr:colOff>
      <xdr:row>0</xdr:row>
      <xdr:rowOff>876300</xdr:rowOff>
    </xdr:to>
    <xdr:pic>
      <xdr:nvPicPr>
        <xdr:cNvPr id="4" name="Graphique 3" descr="Cercle avec flèche gauche avec un remplissage uni">
          <a:extLst>
            <a:ext uri="{FF2B5EF4-FFF2-40B4-BE49-F238E27FC236}">
              <a16:creationId xmlns:a16="http://schemas.microsoft.com/office/drawing/2014/main" id="{25006E65-02F7-4E0C-BCFD-D6A4BE9818C4}"/>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61193" y="36367"/>
          <a:ext cx="715107" cy="839933"/>
        </a:xfrm>
        <a:prstGeom prst="rect">
          <a:avLst/>
        </a:prstGeom>
      </xdr:spPr>
    </xdr:pic>
    <xdr:clientData/>
  </xdr:twoCellAnchor>
  <xdr:twoCellAnchor editAs="oneCell">
    <xdr:from>
      <xdr:col>6</xdr:col>
      <xdr:colOff>170542</xdr:colOff>
      <xdr:row>0</xdr:row>
      <xdr:rowOff>79170</xdr:rowOff>
    </xdr:from>
    <xdr:to>
      <xdr:col>7</xdr:col>
      <xdr:colOff>23133</xdr:colOff>
      <xdr:row>0</xdr:row>
      <xdr:rowOff>906584</xdr:rowOff>
    </xdr:to>
    <xdr:pic>
      <xdr:nvPicPr>
        <xdr:cNvPr id="5" name="Graphique 4" descr="Cercle avec flèche gauche avec un remplissage uni">
          <a:extLst>
            <a:ext uri="{FF2B5EF4-FFF2-40B4-BE49-F238E27FC236}">
              <a16:creationId xmlns:a16="http://schemas.microsoft.com/office/drawing/2014/main" id="{7A096B8B-847F-4E82-B1BA-0B54351530ED}"/>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rot="10800000">
          <a:off x="10276567" y="79170"/>
          <a:ext cx="658133" cy="824239"/>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6</xdr:col>
      <xdr:colOff>162784</xdr:colOff>
      <xdr:row>0</xdr:row>
      <xdr:rowOff>117411</xdr:rowOff>
    </xdr:from>
    <xdr:to>
      <xdr:col>10</xdr:col>
      <xdr:colOff>170089</xdr:colOff>
      <xdr:row>0</xdr:row>
      <xdr:rowOff>933450</xdr:rowOff>
    </xdr:to>
    <xdr:sp macro="" textlink="">
      <xdr:nvSpPr>
        <xdr:cNvPr id="2" name="Rectangle : coins arrondis 1">
          <a:hlinkClick xmlns:r="http://schemas.openxmlformats.org/officeDocument/2006/relationships" r:id="rId1"/>
          <a:extLst>
            <a:ext uri="{FF2B5EF4-FFF2-40B4-BE49-F238E27FC236}">
              <a16:creationId xmlns:a16="http://schemas.microsoft.com/office/drawing/2014/main" id="{D7921247-195D-44A8-84FF-30D0E098CBF8}"/>
            </a:ext>
          </a:extLst>
        </xdr:cNvPr>
        <xdr:cNvSpPr/>
      </xdr:nvSpPr>
      <xdr:spPr>
        <a:xfrm>
          <a:off x="9891891" y="117411"/>
          <a:ext cx="2649359" cy="816039"/>
        </a:xfrm>
        <a:prstGeom prst="roundRect">
          <a:avLst/>
        </a:prstGeom>
        <a:solidFill>
          <a:srgbClr val="FFFF99">
            <a:alpha val="35000"/>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159809</xdr:colOff>
      <xdr:row>0</xdr:row>
      <xdr:rowOff>88899</xdr:rowOff>
    </xdr:from>
    <xdr:to>
      <xdr:col>1</xdr:col>
      <xdr:colOff>1200150</xdr:colOff>
      <xdr:row>0</xdr:row>
      <xdr:rowOff>825500</xdr:rowOff>
    </xdr:to>
    <xdr:sp macro="" textlink="">
      <xdr:nvSpPr>
        <xdr:cNvPr id="3" name="Rectangle : coins arrondis 2">
          <a:hlinkClick xmlns:r="http://schemas.openxmlformats.org/officeDocument/2006/relationships" r:id="rId2"/>
          <a:extLst>
            <a:ext uri="{FF2B5EF4-FFF2-40B4-BE49-F238E27FC236}">
              <a16:creationId xmlns:a16="http://schemas.microsoft.com/office/drawing/2014/main" id="{7B503F12-A72A-4C6E-BA73-9C39A6EC4644}"/>
            </a:ext>
          </a:extLst>
        </xdr:cNvPr>
        <xdr:cNvSpPr/>
      </xdr:nvSpPr>
      <xdr:spPr>
        <a:xfrm>
          <a:off x="162984" y="85724"/>
          <a:ext cx="1894416" cy="742951"/>
        </a:xfrm>
        <a:prstGeom prst="roundRect">
          <a:avLst/>
        </a:prstGeom>
        <a:solidFill>
          <a:schemeClr val="accent1">
            <a:lumMod val="60000"/>
            <a:lumOff val="40000"/>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fr-FR" sz="1100"/>
        </a:p>
      </xdr:txBody>
    </xdr:sp>
    <xdr:clientData/>
  </xdr:twoCellAnchor>
  <xdr:twoCellAnchor editAs="oneCell">
    <xdr:from>
      <xdr:col>0</xdr:col>
      <xdr:colOff>164368</xdr:colOff>
      <xdr:row>0</xdr:row>
      <xdr:rowOff>36367</xdr:rowOff>
    </xdr:from>
    <xdr:to>
      <xdr:col>0</xdr:col>
      <xdr:colOff>879021</xdr:colOff>
      <xdr:row>0</xdr:row>
      <xdr:rowOff>876300</xdr:rowOff>
    </xdr:to>
    <xdr:pic>
      <xdr:nvPicPr>
        <xdr:cNvPr id="4" name="Graphique 3" descr="Cercle avec flèche gauche avec un remplissage uni">
          <a:extLst>
            <a:ext uri="{FF2B5EF4-FFF2-40B4-BE49-F238E27FC236}">
              <a16:creationId xmlns:a16="http://schemas.microsoft.com/office/drawing/2014/main" id="{7B80A13F-E3F4-4609-947F-8781AF20EDA4}"/>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61193" y="36367"/>
          <a:ext cx="715107" cy="839933"/>
        </a:xfrm>
        <a:prstGeom prst="rect">
          <a:avLst/>
        </a:prstGeom>
      </xdr:spPr>
    </xdr:pic>
    <xdr:clientData/>
  </xdr:twoCellAnchor>
  <xdr:twoCellAnchor editAs="oneCell">
    <xdr:from>
      <xdr:col>6</xdr:col>
      <xdr:colOff>170542</xdr:colOff>
      <xdr:row>0</xdr:row>
      <xdr:rowOff>79170</xdr:rowOff>
    </xdr:from>
    <xdr:to>
      <xdr:col>7</xdr:col>
      <xdr:colOff>26308</xdr:colOff>
      <xdr:row>0</xdr:row>
      <xdr:rowOff>903409</xdr:rowOff>
    </xdr:to>
    <xdr:pic>
      <xdr:nvPicPr>
        <xdr:cNvPr id="5" name="Graphique 4" descr="Cercle avec flèche gauche avec un remplissage uni">
          <a:extLst>
            <a:ext uri="{FF2B5EF4-FFF2-40B4-BE49-F238E27FC236}">
              <a16:creationId xmlns:a16="http://schemas.microsoft.com/office/drawing/2014/main" id="{5A28987E-450C-4782-8C40-ADB99F70DB22}"/>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rot="10800000">
          <a:off x="10276567" y="79170"/>
          <a:ext cx="658133" cy="824239"/>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23</xdr:col>
      <xdr:colOff>74106</xdr:colOff>
      <xdr:row>0</xdr:row>
      <xdr:rowOff>63974</xdr:rowOff>
    </xdr:from>
    <xdr:to>
      <xdr:col>25</xdr:col>
      <xdr:colOff>192526</xdr:colOff>
      <xdr:row>0</xdr:row>
      <xdr:rowOff>901835</xdr:rowOff>
    </xdr:to>
    <xdr:sp macro="" textlink="">
      <xdr:nvSpPr>
        <xdr:cNvPr id="2" name="Rectangle : coins arrondis 1">
          <a:hlinkClick xmlns:r="http://schemas.openxmlformats.org/officeDocument/2006/relationships" r:id="rId1"/>
          <a:extLst>
            <a:ext uri="{FF2B5EF4-FFF2-40B4-BE49-F238E27FC236}">
              <a16:creationId xmlns:a16="http://schemas.microsoft.com/office/drawing/2014/main" id="{88812BEA-EDE7-FEFB-B8F5-2DA76C5B8592}"/>
            </a:ext>
          </a:extLst>
        </xdr:cNvPr>
        <xdr:cNvSpPr/>
      </xdr:nvSpPr>
      <xdr:spPr>
        <a:xfrm>
          <a:off x="36269106" y="63974"/>
          <a:ext cx="1618101" cy="837861"/>
        </a:xfrm>
        <a:prstGeom prst="roundRect">
          <a:avLst/>
        </a:prstGeom>
        <a:solidFill>
          <a:schemeClr val="accent5">
            <a:lumMod val="40000"/>
            <a:lumOff val="60000"/>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23</xdr:col>
      <xdr:colOff>28033</xdr:colOff>
      <xdr:row>0</xdr:row>
      <xdr:rowOff>41174</xdr:rowOff>
    </xdr:from>
    <xdr:to>
      <xdr:col>24</xdr:col>
      <xdr:colOff>84259</xdr:colOff>
      <xdr:row>0</xdr:row>
      <xdr:rowOff>844820</xdr:rowOff>
    </xdr:to>
    <xdr:pic>
      <xdr:nvPicPr>
        <xdr:cNvPr id="3" name="Graphique 2" descr="Cercle avec flèche gauche avec un remplissage uni">
          <a:extLst>
            <a:ext uri="{FF2B5EF4-FFF2-40B4-BE49-F238E27FC236}">
              <a16:creationId xmlns:a16="http://schemas.microsoft.com/office/drawing/2014/main" id="{DEA38894-F5D7-B1E9-3FAC-8DCC2E08152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rot="10800000">
          <a:off x="36223033" y="41174"/>
          <a:ext cx="802891" cy="806821"/>
        </a:xfrm>
        <a:prstGeom prst="rect">
          <a:avLst/>
        </a:prstGeom>
      </xdr:spPr>
    </xdr:pic>
    <xdr:clientData/>
  </xdr:twoCellAnchor>
  <xdr:twoCellAnchor>
    <xdr:from>
      <xdr:col>0</xdr:col>
      <xdr:colOff>159809</xdr:colOff>
      <xdr:row>0</xdr:row>
      <xdr:rowOff>88899</xdr:rowOff>
    </xdr:from>
    <xdr:to>
      <xdr:col>1</xdr:col>
      <xdr:colOff>1200150</xdr:colOff>
      <xdr:row>0</xdr:row>
      <xdr:rowOff>825500</xdr:rowOff>
    </xdr:to>
    <xdr:sp macro="" textlink="">
      <xdr:nvSpPr>
        <xdr:cNvPr id="9" name="Rectangle : coins arrondis 8">
          <a:hlinkClick xmlns:r="http://schemas.openxmlformats.org/officeDocument/2006/relationships" r:id="rId4"/>
          <a:extLst>
            <a:ext uri="{FF2B5EF4-FFF2-40B4-BE49-F238E27FC236}">
              <a16:creationId xmlns:a16="http://schemas.microsoft.com/office/drawing/2014/main" id="{F5D2594C-10C2-4A7C-A20E-43CE3F0B6389}"/>
            </a:ext>
          </a:extLst>
        </xdr:cNvPr>
        <xdr:cNvSpPr/>
      </xdr:nvSpPr>
      <xdr:spPr>
        <a:xfrm>
          <a:off x="162984" y="85724"/>
          <a:ext cx="1951566" cy="742951"/>
        </a:xfrm>
        <a:prstGeom prst="roundRect">
          <a:avLst/>
        </a:prstGeom>
        <a:solidFill>
          <a:schemeClr val="accent1">
            <a:lumMod val="60000"/>
            <a:lumOff val="40000"/>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fr-FR" sz="1100"/>
        </a:p>
      </xdr:txBody>
    </xdr:sp>
    <xdr:clientData/>
  </xdr:twoCellAnchor>
  <xdr:twoCellAnchor editAs="oneCell">
    <xdr:from>
      <xdr:col>0</xdr:col>
      <xdr:colOff>164368</xdr:colOff>
      <xdr:row>0</xdr:row>
      <xdr:rowOff>36367</xdr:rowOff>
    </xdr:from>
    <xdr:to>
      <xdr:col>0</xdr:col>
      <xdr:colOff>873211</xdr:colOff>
      <xdr:row>0</xdr:row>
      <xdr:rowOff>876300</xdr:rowOff>
    </xdr:to>
    <xdr:pic>
      <xdr:nvPicPr>
        <xdr:cNvPr id="10" name="Graphique 9" descr="Cercle avec flèche gauche avec un remplissage uni">
          <a:extLst>
            <a:ext uri="{FF2B5EF4-FFF2-40B4-BE49-F238E27FC236}">
              <a16:creationId xmlns:a16="http://schemas.microsoft.com/office/drawing/2014/main" id="{CE856596-5BAF-4473-A6A6-10508EEBA17E}"/>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61193" y="36367"/>
          <a:ext cx="717828" cy="839933"/>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xdr:from>
      <xdr:col>15</xdr:col>
      <xdr:colOff>74105</xdr:colOff>
      <xdr:row>0</xdr:row>
      <xdr:rowOff>67149</xdr:rowOff>
    </xdr:from>
    <xdr:to>
      <xdr:col>19</xdr:col>
      <xdr:colOff>40531</xdr:colOff>
      <xdr:row>0</xdr:row>
      <xdr:rowOff>905010</xdr:rowOff>
    </xdr:to>
    <xdr:sp macro="" textlink="">
      <xdr:nvSpPr>
        <xdr:cNvPr id="11" name="Rectangle : coins arrondis 10">
          <a:hlinkClick xmlns:r="http://schemas.openxmlformats.org/officeDocument/2006/relationships" r:id="rId1"/>
          <a:extLst>
            <a:ext uri="{FF2B5EF4-FFF2-40B4-BE49-F238E27FC236}">
              <a16:creationId xmlns:a16="http://schemas.microsoft.com/office/drawing/2014/main" id="{B64E7850-E79D-4AF0-8C23-13B12A4F0171}"/>
            </a:ext>
          </a:extLst>
        </xdr:cNvPr>
        <xdr:cNvSpPr/>
      </xdr:nvSpPr>
      <xdr:spPr>
        <a:xfrm>
          <a:off x="14037350" y="67149"/>
          <a:ext cx="3168447" cy="837861"/>
        </a:xfrm>
        <a:prstGeom prst="roundRect">
          <a:avLst/>
        </a:prstGeom>
        <a:solidFill>
          <a:schemeClr val="accent5">
            <a:lumMod val="40000"/>
            <a:lumOff val="60000"/>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15</xdr:col>
      <xdr:colOff>28033</xdr:colOff>
      <xdr:row>0</xdr:row>
      <xdr:rowOff>41174</xdr:rowOff>
    </xdr:from>
    <xdr:to>
      <xdr:col>16</xdr:col>
      <xdr:colOff>36634</xdr:colOff>
      <xdr:row>0</xdr:row>
      <xdr:rowOff>847995</xdr:rowOff>
    </xdr:to>
    <xdr:pic>
      <xdr:nvPicPr>
        <xdr:cNvPr id="12" name="Graphique 11" descr="Cercle avec flèche gauche avec un remplissage uni">
          <a:extLst>
            <a:ext uri="{FF2B5EF4-FFF2-40B4-BE49-F238E27FC236}">
              <a16:creationId xmlns:a16="http://schemas.microsoft.com/office/drawing/2014/main" id="{4E8146A3-9BAF-4876-9A90-9C0AA7372C4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rot="10800000">
          <a:off x="36388133" y="41174"/>
          <a:ext cx="805526" cy="803646"/>
        </a:xfrm>
        <a:prstGeom prst="rect">
          <a:avLst/>
        </a:prstGeom>
      </xdr:spPr>
    </xdr:pic>
    <xdr:clientData/>
  </xdr:twoCellAnchor>
  <xdr:twoCellAnchor>
    <xdr:from>
      <xdr:col>0</xdr:col>
      <xdr:colOff>159809</xdr:colOff>
      <xdr:row>0</xdr:row>
      <xdr:rowOff>88899</xdr:rowOff>
    </xdr:from>
    <xdr:to>
      <xdr:col>1</xdr:col>
      <xdr:colOff>1200150</xdr:colOff>
      <xdr:row>0</xdr:row>
      <xdr:rowOff>825500</xdr:rowOff>
    </xdr:to>
    <xdr:sp macro="" textlink="">
      <xdr:nvSpPr>
        <xdr:cNvPr id="13" name="Rectangle : coins arrondis 12">
          <a:hlinkClick xmlns:r="http://schemas.openxmlformats.org/officeDocument/2006/relationships" r:id="rId4"/>
          <a:extLst>
            <a:ext uri="{FF2B5EF4-FFF2-40B4-BE49-F238E27FC236}">
              <a16:creationId xmlns:a16="http://schemas.microsoft.com/office/drawing/2014/main" id="{B60FC3D8-C9D6-4BAC-A5B7-481CABB7CE63}"/>
            </a:ext>
          </a:extLst>
        </xdr:cNvPr>
        <xdr:cNvSpPr/>
      </xdr:nvSpPr>
      <xdr:spPr>
        <a:xfrm>
          <a:off x="162984" y="85724"/>
          <a:ext cx="1961091" cy="742951"/>
        </a:xfrm>
        <a:prstGeom prst="roundRect">
          <a:avLst/>
        </a:prstGeom>
        <a:solidFill>
          <a:schemeClr val="accent1">
            <a:lumMod val="60000"/>
            <a:lumOff val="40000"/>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fr-FR" sz="1100"/>
        </a:p>
      </xdr:txBody>
    </xdr:sp>
    <xdr:clientData/>
  </xdr:twoCellAnchor>
  <xdr:twoCellAnchor editAs="oneCell">
    <xdr:from>
      <xdr:col>0</xdr:col>
      <xdr:colOff>164368</xdr:colOff>
      <xdr:row>0</xdr:row>
      <xdr:rowOff>36367</xdr:rowOff>
    </xdr:from>
    <xdr:to>
      <xdr:col>1</xdr:col>
      <xdr:colOff>73111</xdr:colOff>
      <xdr:row>0</xdr:row>
      <xdr:rowOff>876300</xdr:rowOff>
    </xdr:to>
    <xdr:pic>
      <xdr:nvPicPr>
        <xdr:cNvPr id="14" name="Graphique 13" descr="Cercle avec flèche gauche avec un remplissage uni">
          <a:extLst>
            <a:ext uri="{FF2B5EF4-FFF2-40B4-BE49-F238E27FC236}">
              <a16:creationId xmlns:a16="http://schemas.microsoft.com/office/drawing/2014/main" id="{1CE19D77-05CF-4168-9EA3-0989835EAF33}"/>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61193" y="36367"/>
          <a:ext cx="712018" cy="839933"/>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18</xdr:col>
      <xdr:colOff>134903</xdr:colOff>
      <xdr:row>0</xdr:row>
      <xdr:rowOff>114639</xdr:rowOff>
    </xdr:from>
    <xdr:to>
      <xdr:col>22</xdr:col>
      <xdr:colOff>111464</xdr:colOff>
      <xdr:row>0</xdr:row>
      <xdr:rowOff>1037347</xdr:rowOff>
    </xdr:to>
    <xdr:sp macro="" textlink="">
      <xdr:nvSpPr>
        <xdr:cNvPr id="3" name="Rectangle : coins arrondis 2">
          <a:hlinkClick xmlns:r="http://schemas.openxmlformats.org/officeDocument/2006/relationships" r:id="rId1"/>
          <a:extLst>
            <a:ext uri="{FF2B5EF4-FFF2-40B4-BE49-F238E27FC236}">
              <a16:creationId xmlns:a16="http://schemas.microsoft.com/office/drawing/2014/main" id="{E11AD408-6438-48E1-B973-B18C55776634}"/>
            </a:ext>
          </a:extLst>
        </xdr:cNvPr>
        <xdr:cNvSpPr/>
      </xdr:nvSpPr>
      <xdr:spPr>
        <a:xfrm>
          <a:off x="31253281" y="114639"/>
          <a:ext cx="3178582" cy="922708"/>
        </a:xfrm>
        <a:prstGeom prst="roundRect">
          <a:avLst/>
        </a:prstGeom>
        <a:solidFill>
          <a:schemeClr val="accent5">
            <a:lumMod val="40000"/>
            <a:lumOff val="60000"/>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18</xdr:col>
      <xdr:colOff>142670</xdr:colOff>
      <xdr:row>0</xdr:row>
      <xdr:rowOff>129196</xdr:rowOff>
    </xdr:from>
    <xdr:to>
      <xdr:col>19</xdr:col>
      <xdr:colOff>150866</xdr:colOff>
      <xdr:row>0</xdr:row>
      <xdr:rowOff>945542</xdr:rowOff>
    </xdr:to>
    <xdr:pic>
      <xdr:nvPicPr>
        <xdr:cNvPr id="4" name="Graphique 3" descr="Cercle avec flèche gauche avec un remplissage uni">
          <a:extLst>
            <a:ext uri="{FF2B5EF4-FFF2-40B4-BE49-F238E27FC236}">
              <a16:creationId xmlns:a16="http://schemas.microsoft.com/office/drawing/2014/main" id="{579B9505-51EE-4718-AAAA-336483C43C9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rot="10800000">
          <a:off x="31261048" y="129196"/>
          <a:ext cx="808701" cy="809996"/>
        </a:xfrm>
        <a:prstGeom prst="rect">
          <a:avLst/>
        </a:prstGeom>
      </xdr:spPr>
    </xdr:pic>
    <xdr:clientData/>
  </xdr:twoCellAnchor>
  <xdr:twoCellAnchor>
    <xdr:from>
      <xdr:col>0</xdr:col>
      <xdr:colOff>159809</xdr:colOff>
      <xdr:row>0</xdr:row>
      <xdr:rowOff>88899</xdr:rowOff>
    </xdr:from>
    <xdr:to>
      <xdr:col>1</xdr:col>
      <xdr:colOff>1200150</xdr:colOff>
      <xdr:row>0</xdr:row>
      <xdr:rowOff>825500</xdr:rowOff>
    </xdr:to>
    <xdr:sp macro="" textlink="">
      <xdr:nvSpPr>
        <xdr:cNvPr id="5" name="Rectangle : coins arrondis 4">
          <a:hlinkClick xmlns:r="http://schemas.openxmlformats.org/officeDocument/2006/relationships" r:id="rId4"/>
          <a:extLst>
            <a:ext uri="{FF2B5EF4-FFF2-40B4-BE49-F238E27FC236}">
              <a16:creationId xmlns:a16="http://schemas.microsoft.com/office/drawing/2014/main" id="{9CE40672-F65A-47B6-AB31-B542A4752725}"/>
            </a:ext>
          </a:extLst>
        </xdr:cNvPr>
        <xdr:cNvSpPr/>
      </xdr:nvSpPr>
      <xdr:spPr>
        <a:xfrm>
          <a:off x="162984" y="85724"/>
          <a:ext cx="1837266" cy="742951"/>
        </a:xfrm>
        <a:prstGeom prst="roundRect">
          <a:avLst/>
        </a:prstGeom>
        <a:solidFill>
          <a:schemeClr val="accent1">
            <a:lumMod val="60000"/>
            <a:lumOff val="40000"/>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fr-FR" sz="1100"/>
        </a:p>
      </xdr:txBody>
    </xdr:sp>
    <xdr:clientData/>
  </xdr:twoCellAnchor>
  <xdr:twoCellAnchor editAs="oneCell">
    <xdr:from>
      <xdr:col>0</xdr:col>
      <xdr:colOff>164368</xdr:colOff>
      <xdr:row>0</xdr:row>
      <xdr:rowOff>36367</xdr:rowOff>
    </xdr:from>
    <xdr:to>
      <xdr:col>1</xdr:col>
      <xdr:colOff>73111</xdr:colOff>
      <xdr:row>0</xdr:row>
      <xdr:rowOff>876300</xdr:rowOff>
    </xdr:to>
    <xdr:pic>
      <xdr:nvPicPr>
        <xdr:cNvPr id="6" name="Graphique 5" descr="Cercle avec flèche gauche avec un remplissage uni">
          <a:extLst>
            <a:ext uri="{FF2B5EF4-FFF2-40B4-BE49-F238E27FC236}">
              <a16:creationId xmlns:a16="http://schemas.microsoft.com/office/drawing/2014/main" id="{10E47D43-4F7E-4667-8409-97CE7301F2BB}"/>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61193" y="36367"/>
          <a:ext cx="712018" cy="839933"/>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xdr:from>
      <xdr:col>22</xdr:col>
      <xdr:colOff>162127</xdr:colOff>
      <xdr:row>0</xdr:row>
      <xdr:rowOff>107681</xdr:rowOff>
    </xdr:from>
    <xdr:to>
      <xdr:col>26</xdr:col>
      <xdr:colOff>124771</xdr:colOff>
      <xdr:row>0</xdr:row>
      <xdr:rowOff>893864</xdr:rowOff>
    </xdr:to>
    <xdr:sp macro="" textlink="">
      <xdr:nvSpPr>
        <xdr:cNvPr id="3" name="Rectangle : coins arrondis 2">
          <a:hlinkClick xmlns:r="http://schemas.openxmlformats.org/officeDocument/2006/relationships" r:id="rId1"/>
          <a:extLst>
            <a:ext uri="{FF2B5EF4-FFF2-40B4-BE49-F238E27FC236}">
              <a16:creationId xmlns:a16="http://schemas.microsoft.com/office/drawing/2014/main" id="{60417641-E00B-4FD4-8051-B3A9B35291BE}"/>
            </a:ext>
          </a:extLst>
        </xdr:cNvPr>
        <xdr:cNvSpPr/>
      </xdr:nvSpPr>
      <xdr:spPr>
        <a:xfrm>
          <a:off x="51049946" y="107681"/>
          <a:ext cx="3164665" cy="786183"/>
        </a:xfrm>
        <a:prstGeom prst="roundRect">
          <a:avLst/>
        </a:prstGeom>
        <a:solidFill>
          <a:schemeClr val="accent5">
            <a:lumMod val="40000"/>
            <a:lumOff val="60000"/>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fr-FR" sz="1100"/>
        </a:p>
      </xdr:txBody>
    </xdr:sp>
    <xdr:clientData/>
  </xdr:twoCellAnchor>
  <xdr:twoCellAnchor editAs="oneCell">
    <xdr:from>
      <xdr:col>22</xdr:col>
      <xdr:colOff>135712</xdr:colOff>
      <xdr:row>0</xdr:row>
      <xdr:rowOff>115888</xdr:rowOff>
    </xdr:from>
    <xdr:to>
      <xdr:col>23</xdr:col>
      <xdr:colOff>143504</xdr:colOff>
      <xdr:row>1</xdr:row>
      <xdr:rowOff>27224</xdr:rowOff>
    </xdr:to>
    <xdr:pic>
      <xdr:nvPicPr>
        <xdr:cNvPr id="4" name="Graphique 3" descr="Cercle avec flèche gauche avec un remplissage uni">
          <a:extLst>
            <a:ext uri="{FF2B5EF4-FFF2-40B4-BE49-F238E27FC236}">
              <a16:creationId xmlns:a16="http://schemas.microsoft.com/office/drawing/2014/main" id="{7281A3E7-9886-4E8C-B73E-3055E3D9F43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rot="10800000">
          <a:off x="51023531" y="115888"/>
          <a:ext cx="805121" cy="816346"/>
        </a:xfrm>
        <a:prstGeom prst="rect">
          <a:avLst/>
        </a:prstGeom>
      </xdr:spPr>
    </xdr:pic>
    <xdr:clientData/>
  </xdr:twoCellAnchor>
  <xdr:twoCellAnchor>
    <xdr:from>
      <xdr:col>0</xdr:col>
      <xdr:colOff>159809</xdr:colOff>
      <xdr:row>0</xdr:row>
      <xdr:rowOff>88899</xdr:rowOff>
    </xdr:from>
    <xdr:to>
      <xdr:col>1</xdr:col>
      <xdr:colOff>1200150</xdr:colOff>
      <xdr:row>0</xdr:row>
      <xdr:rowOff>825500</xdr:rowOff>
    </xdr:to>
    <xdr:sp macro="" textlink="">
      <xdr:nvSpPr>
        <xdr:cNvPr id="5" name="Rectangle : coins arrondis 4">
          <a:hlinkClick xmlns:r="http://schemas.openxmlformats.org/officeDocument/2006/relationships" r:id="rId4"/>
          <a:extLst>
            <a:ext uri="{FF2B5EF4-FFF2-40B4-BE49-F238E27FC236}">
              <a16:creationId xmlns:a16="http://schemas.microsoft.com/office/drawing/2014/main" id="{733A95A1-00E4-448D-8102-E846C4CF59AF}"/>
            </a:ext>
          </a:extLst>
        </xdr:cNvPr>
        <xdr:cNvSpPr/>
      </xdr:nvSpPr>
      <xdr:spPr>
        <a:xfrm>
          <a:off x="162984" y="85724"/>
          <a:ext cx="1837266" cy="742951"/>
        </a:xfrm>
        <a:prstGeom prst="roundRect">
          <a:avLst/>
        </a:prstGeom>
        <a:solidFill>
          <a:schemeClr val="accent1">
            <a:lumMod val="60000"/>
            <a:lumOff val="40000"/>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fr-FR" sz="1100"/>
        </a:p>
      </xdr:txBody>
    </xdr:sp>
    <xdr:clientData/>
  </xdr:twoCellAnchor>
  <xdr:twoCellAnchor editAs="oneCell">
    <xdr:from>
      <xdr:col>0</xdr:col>
      <xdr:colOff>164368</xdr:colOff>
      <xdr:row>0</xdr:row>
      <xdr:rowOff>36367</xdr:rowOff>
    </xdr:from>
    <xdr:to>
      <xdr:col>1</xdr:col>
      <xdr:colOff>73111</xdr:colOff>
      <xdr:row>0</xdr:row>
      <xdr:rowOff>876300</xdr:rowOff>
    </xdr:to>
    <xdr:pic>
      <xdr:nvPicPr>
        <xdr:cNvPr id="6" name="Graphique 5" descr="Cercle avec flèche gauche avec un remplissage uni">
          <a:extLst>
            <a:ext uri="{FF2B5EF4-FFF2-40B4-BE49-F238E27FC236}">
              <a16:creationId xmlns:a16="http://schemas.microsoft.com/office/drawing/2014/main" id="{FE0C0E6C-C6F1-4B5F-92C2-8C13E7C67479}"/>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61193" y="36367"/>
          <a:ext cx="712018" cy="839933"/>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xdr:from>
      <xdr:col>0</xdr:col>
      <xdr:colOff>162984</xdr:colOff>
      <xdr:row>0</xdr:row>
      <xdr:rowOff>85724</xdr:rowOff>
    </xdr:from>
    <xdr:to>
      <xdr:col>1</xdr:col>
      <xdr:colOff>1200150</xdr:colOff>
      <xdr:row>1</xdr:row>
      <xdr:rowOff>95250</xdr:rowOff>
    </xdr:to>
    <xdr:sp macro="" textlink="">
      <xdr:nvSpPr>
        <xdr:cNvPr id="12" name="Rectangle : coins arrondis 11">
          <a:hlinkClick xmlns:r="http://schemas.openxmlformats.org/officeDocument/2006/relationships" r:id="rId1"/>
          <a:extLst>
            <a:ext uri="{FF2B5EF4-FFF2-40B4-BE49-F238E27FC236}">
              <a16:creationId xmlns:a16="http://schemas.microsoft.com/office/drawing/2014/main" id="{B5A4460F-44AF-4BFC-B91A-44C13143CB2B}"/>
            </a:ext>
          </a:extLst>
        </xdr:cNvPr>
        <xdr:cNvSpPr/>
      </xdr:nvSpPr>
      <xdr:spPr>
        <a:xfrm>
          <a:off x="162984" y="85724"/>
          <a:ext cx="1799166" cy="933451"/>
        </a:xfrm>
        <a:prstGeom prst="roundRect">
          <a:avLst/>
        </a:prstGeom>
        <a:solidFill>
          <a:schemeClr val="accent1">
            <a:lumMod val="60000"/>
            <a:lumOff val="40000"/>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fr-FR" sz="1100"/>
        </a:p>
      </xdr:txBody>
    </xdr:sp>
    <xdr:clientData/>
  </xdr:twoCellAnchor>
  <xdr:twoCellAnchor editAs="oneCell">
    <xdr:from>
      <xdr:col>0</xdr:col>
      <xdr:colOff>199294</xdr:colOff>
      <xdr:row>0</xdr:row>
      <xdr:rowOff>36367</xdr:rowOff>
    </xdr:from>
    <xdr:to>
      <xdr:col>0</xdr:col>
      <xdr:colOff>759565</xdr:colOff>
      <xdr:row>1</xdr:row>
      <xdr:rowOff>95250</xdr:rowOff>
    </xdr:to>
    <xdr:pic>
      <xdr:nvPicPr>
        <xdr:cNvPr id="13" name="Graphique 12" descr="Cercle avec flèche gauche avec un remplissage uni">
          <a:extLst>
            <a:ext uri="{FF2B5EF4-FFF2-40B4-BE49-F238E27FC236}">
              <a16:creationId xmlns:a16="http://schemas.microsoft.com/office/drawing/2014/main" id="{0A116EFD-1F92-42C7-81C5-F12B386F12F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99294" y="36367"/>
          <a:ext cx="560271" cy="982808"/>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238125</xdr:colOff>
      <xdr:row>0</xdr:row>
      <xdr:rowOff>114300</xdr:rowOff>
    </xdr:from>
    <xdr:to>
      <xdr:col>0</xdr:col>
      <xdr:colOff>876300</xdr:colOff>
      <xdr:row>1</xdr:row>
      <xdr:rowOff>168275</xdr:rowOff>
    </xdr:to>
    <xdr:pic>
      <xdr:nvPicPr>
        <xdr:cNvPr id="3" name="Graphique 2" descr="Cercle avec flèche gauche avec un remplissage uni">
          <a:hlinkClick xmlns:r="http://schemas.openxmlformats.org/officeDocument/2006/relationships" r:id="rId1"/>
          <a:extLst>
            <a:ext uri="{FF2B5EF4-FFF2-40B4-BE49-F238E27FC236}">
              <a16:creationId xmlns:a16="http://schemas.microsoft.com/office/drawing/2014/main" id="{06B46F58-4AAA-456F-9A43-E37DA8D6197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38125" y="114300"/>
          <a:ext cx="638175" cy="6445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179917</xdr:colOff>
      <xdr:row>0</xdr:row>
      <xdr:rowOff>143934</xdr:rowOff>
    </xdr:from>
    <xdr:to>
      <xdr:col>6</xdr:col>
      <xdr:colOff>455083</xdr:colOff>
      <xdr:row>0</xdr:row>
      <xdr:rowOff>931334</xdr:rowOff>
    </xdr:to>
    <xdr:sp macro="" textlink="">
      <xdr:nvSpPr>
        <xdr:cNvPr id="6" name="Rectangle : coins arrondis 5">
          <a:hlinkClick xmlns:r="http://schemas.openxmlformats.org/officeDocument/2006/relationships" r:id="rId1"/>
          <a:extLst>
            <a:ext uri="{FF2B5EF4-FFF2-40B4-BE49-F238E27FC236}">
              <a16:creationId xmlns:a16="http://schemas.microsoft.com/office/drawing/2014/main" id="{987B1D16-0F0C-3F6B-1A45-CFEEA0F6B2D2}"/>
            </a:ext>
          </a:extLst>
        </xdr:cNvPr>
        <xdr:cNvSpPr/>
      </xdr:nvSpPr>
      <xdr:spPr>
        <a:xfrm>
          <a:off x="10424584" y="143934"/>
          <a:ext cx="3111499" cy="787400"/>
        </a:xfrm>
        <a:prstGeom prst="roundRect">
          <a:avLst/>
        </a:prstGeom>
        <a:solidFill>
          <a:schemeClr val="accent3">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159809</xdr:colOff>
      <xdr:row>0</xdr:row>
      <xdr:rowOff>92075</xdr:rowOff>
    </xdr:from>
    <xdr:to>
      <xdr:col>1</xdr:col>
      <xdr:colOff>1449917</xdr:colOff>
      <xdr:row>0</xdr:row>
      <xdr:rowOff>941917</xdr:rowOff>
    </xdr:to>
    <xdr:sp macro="" textlink="">
      <xdr:nvSpPr>
        <xdr:cNvPr id="7" name="Rectangle : coins arrondis 6">
          <a:hlinkClick xmlns:r="http://schemas.openxmlformats.org/officeDocument/2006/relationships" r:id="rId2"/>
          <a:extLst>
            <a:ext uri="{FF2B5EF4-FFF2-40B4-BE49-F238E27FC236}">
              <a16:creationId xmlns:a16="http://schemas.microsoft.com/office/drawing/2014/main" id="{891FE7BC-D5DA-4B70-9A9E-A5F87BABB100}"/>
            </a:ext>
          </a:extLst>
        </xdr:cNvPr>
        <xdr:cNvSpPr/>
      </xdr:nvSpPr>
      <xdr:spPr>
        <a:xfrm>
          <a:off x="159809" y="92075"/>
          <a:ext cx="2094441" cy="849842"/>
        </a:xfrm>
        <a:prstGeom prst="roundRect">
          <a:avLst/>
        </a:prstGeom>
        <a:solidFill>
          <a:schemeClr val="accent1">
            <a:lumMod val="60000"/>
            <a:lumOff val="40000"/>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0</xdr:col>
      <xdr:colOff>146377</xdr:colOff>
      <xdr:row>0</xdr:row>
      <xdr:rowOff>147492</xdr:rowOff>
    </xdr:from>
    <xdr:to>
      <xdr:col>0</xdr:col>
      <xdr:colOff>790902</xdr:colOff>
      <xdr:row>0</xdr:row>
      <xdr:rowOff>787855</xdr:rowOff>
    </xdr:to>
    <xdr:pic>
      <xdr:nvPicPr>
        <xdr:cNvPr id="2" name="Graphique 1" descr="Cercle avec flèche gauche avec un remplissage uni">
          <a:extLst>
            <a:ext uri="{FF2B5EF4-FFF2-40B4-BE49-F238E27FC236}">
              <a16:creationId xmlns:a16="http://schemas.microsoft.com/office/drawing/2014/main" id="{3570B1E4-3EB4-4F01-9BF2-35F3BA4F646D}"/>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6377" y="147492"/>
          <a:ext cx="644525" cy="640363"/>
        </a:xfrm>
        <a:prstGeom prst="rect">
          <a:avLst/>
        </a:prstGeom>
      </xdr:spPr>
    </xdr:pic>
    <xdr:clientData/>
  </xdr:twoCellAnchor>
  <xdr:twoCellAnchor editAs="oneCell">
    <xdr:from>
      <xdr:col>4</xdr:col>
      <xdr:colOff>230868</xdr:colOff>
      <xdr:row>0</xdr:row>
      <xdr:rowOff>164896</xdr:rowOff>
    </xdr:from>
    <xdr:to>
      <xdr:col>4</xdr:col>
      <xdr:colOff>856343</xdr:colOff>
      <xdr:row>0</xdr:row>
      <xdr:rowOff>827484</xdr:rowOff>
    </xdr:to>
    <xdr:pic>
      <xdr:nvPicPr>
        <xdr:cNvPr id="3" name="Graphique 2" descr="Cercle avec flèche gauche avec un remplissage uni">
          <a:extLst>
            <a:ext uri="{FF2B5EF4-FFF2-40B4-BE49-F238E27FC236}">
              <a16:creationId xmlns:a16="http://schemas.microsoft.com/office/drawing/2014/main" id="{3BC0E589-72DC-476F-8F2B-209292193B58}"/>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rot="10800000">
          <a:off x="10359118" y="164896"/>
          <a:ext cx="628650" cy="6689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151341</xdr:colOff>
      <xdr:row>0</xdr:row>
      <xdr:rowOff>102659</xdr:rowOff>
    </xdr:from>
    <xdr:to>
      <xdr:col>10</xdr:col>
      <xdr:colOff>95250</xdr:colOff>
      <xdr:row>0</xdr:row>
      <xdr:rowOff>801159</xdr:rowOff>
    </xdr:to>
    <xdr:sp macro="" textlink="">
      <xdr:nvSpPr>
        <xdr:cNvPr id="6" name="Rectangle : coins arrondis 5">
          <a:hlinkClick xmlns:r="http://schemas.openxmlformats.org/officeDocument/2006/relationships" r:id="rId1"/>
          <a:extLst>
            <a:ext uri="{FF2B5EF4-FFF2-40B4-BE49-F238E27FC236}">
              <a16:creationId xmlns:a16="http://schemas.microsoft.com/office/drawing/2014/main" id="{32D4BE61-D751-4911-815F-1246975E6B70}"/>
            </a:ext>
          </a:extLst>
        </xdr:cNvPr>
        <xdr:cNvSpPr/>
      </xdr:nvSpPr>
      <xdr:spPr>
        <a:xfrm>
          <a:off x="10457391" y="102659"/>
          <a:ext cx="3096684" cy="698500"/>
        </a:xfrm>
        <a:prstGeom prst="roundRect">
          <a:avLst/>
        </a:prstGeom>
        <a:solidFill>
          <a:schemeClr val="accent3">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159809</xdr:colOff>
      <xdr:row>0</xdr:row>
      <xdr:rowOff>88899</xdr:rowOff>
    </xdr:from>
    <xdr:to>
      <xdr:col>1</xdr:col>
      <xdr:colOff>1200150</xdr:colOff>
      <xdr:row>0</xdr:row>
      <xdr:rowOff>825500</xdr:rowOff>
    </xdr:to>
    <xdr:sp macro="" textlink="">
      <xdr:nvSpPr>
        <xdr:cNvPr id="4" name="Rectangle : coins arrondis 3">
          <a:hlinkClick xmlns:r="http://schemas.openxmlformats.org/officeDocument/2006/relationships" r:id="rId2"/>
          <a:extLst>
            <a:ext uri="{FF2B5EF4-FFF2-40B4-BE49-F238E27FC236}">
              <a16:creationId xmlns:a16="http://schemas.microsoft.com/office/drawing/2014/main" id="{57F3B6B7-1480-4D05-98B3-38DE3B3472AE}"/>
            </a:ext>
          </a:extLst>
        </xdr:cNvPr>
        <xdr:cNvSpPr/>
      </xdr:nvSpPr>
      <xdr:spPr>
        <a:xfrm>
          <a:off x="159809" y="88899"/>
          <a:ext cx="1954741" cy="736601"/>
        </a:xfrm>
        <a:prstGeom prst="roundRect">
          <a:avLst/>
        </a:prstGeom>
        <a:solidFill>
          <a:schemeClr val="accent1">
            <a:lumMod val="60000"/>
            <a:lumOff val="40000"/>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fr-FR" sz="1100"/>
        </a:p>
      </xdr:txBody>
    </xdr:sp>
    <xdr:clientData/>
  </xdr:twoCellAnchor>
  <xdr:twoCellAnchor editAs="oneCell">
    <xdr:from>
      <xdr:col>0</xdr:col>
      <xdr:colOff>181302</xdr:colOff>
      <xdr:row>0</xdr:row>
      <xdr:rowOff>131617</xdr:rowOff>
    </xdr:from>
    <xdr:to>
      <xdr:col>0</xdr:col>
      <xdr:colOff>829002</xdr:colOff>
      <xdr:row>0</xdr:row>
      <xdr:rowOff>781505</xdr:rowOff>
    </xdr:to>
    <xdr:pic>
      <xdr:nvPicPr>
        <xdr:cNvPr id="5" name="Graphique 4" descr="Cercle avec flèche gauche avec un remplissage uni">
          <a:extLst>
            <a:ext uri="{FF2B5EF4-FFF2-40B4-BE49-F238E27FC236}">
              <a16:creationId xmlns:a16="http://schemas.microsoft.com/office/drawing/2014/main" id="{A7A2A8DE-6BD8-45DF-BA43-13F2A8F9D37B}"/>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81302" y="131617"/>
          <a:ext cx="644525" cy="649888"/>
        </a:xfrm>
        <a:prstGeom prst="rect">
          <a:avLst/>
        </a:prstGeom>
      </xdr:spPr>
    </xdr:pic>
    <xdr:clientData/>
  </xdr:twoCellAnchor>
  <xdr:twoCellAnchor editAs="oneCell">
    <xdr:from>
      <xdr:col>6</xdr:col>
      <xdr:colOff>192768</xdr:colOff>
      <xdr:row>0</xdr:row>
      <xdr:rowOff>104571</xdr:rowOff>
    </xdr:from>
    <xdr:to>
      <xdr:col>6</xdr:col>
      <xdr:colOff>818243</xdr:colOff>
      <xdr:row>0</xdr:row>
      <xdr:rowOff>770334</xdr:rowOff>
    </xdr:to>
    <xdr:pic>
      <xdr:nvPicPr>
        <xdr:cNvPr id="7" name="Graphique 6" descr="Cercle avec flèche gauche avec un remplissage uni">
          <a:extLst>
            <a:ext uri="{FF2B5EF4-FFF2-40B4-BE49-F238E27FC236}">
              <a16:creationId xmlns:a16="http://schemas.microsoft.com/office/drawing/2014/main" id="{57135486-8F36-4025-A82C-15F23FF22C76}"/>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rot="10800000">
          <a:off x="10498818" y="104571"/>
          <a:ext cx="625475" cy="66576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151341</xdr:colOff>
      <xdr:row>0</xdr:row>
      <xdr:rowOff>102659</xdr:rowOff>
    </xdr:from>
    <xdr:to>
      <xdr:col>10</xdr:col>
      <xdr:colOff>95250</xdr:colOff>
      <xdr:row>0</xdr:row>
      <xdr:rowOff>801159</xdr:rowOff>
    </xdr:to>
    <xdr:sp macro="" textlink="">
      <xdr:nvSpPr>
        <xdr:cNvPr id="20" name="Rectangle : coins arrondis 19">
          <a:hlinkClick xmlns:r="http://schemas.openxmlformats.org/officeDocument/2006/relationships" r:id="rId1"/>
          <a:extLst>
            <a:ext uri="{FF2B5EF4-FFF2-40B4-BE49-F238E27FC236}">
              <a16:creationId xmlns:a16="http://schemas.microsoft.com/office/drawing/2014/main" id="{DEB16CA5-CA22-47E5-B6D6-C436F2F28664}"/>
            </a:ext>
          </a:extLst>
        </xdr:cNvPr>
        <xdr:cNvSpPr/>
      </xdr:nvSpPr>
      <xdr:spPr>
        <a:xfrm>
          <a:off x="10476441" y="105834"/>
          <a:ext cx="3134784" cy="695325"/>
        </a:xfrm>
        <a:prstGeom prst="roundRect">
          <a:avLst/>
        </a:prstGeom>
        <a:solidFill>
          <a:schemeClr val="accent3">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159809</xdr:colOff>
      <xdr:row>0</xdr:row>
      <xdr:rowOff>88899</xdr:rowOff>
    </xdr:from>
    <xdr:to>
      <xdr:col>1</xdr:col>
      <xdr:colOff>1200150</xdr:colOff>
      <xdr:row>0</xdr:row>
      <xdr:rowOff>825500</xdr:rowOff>
    </xdr:to>
    <xdr:sp macro="" textlink="">
      <xdr:nvSpPr>
        <xdr:cNvPr id="21" name="Rectangle : coins arrondis 20">
          <a:hlinkClick xmlns:r="http://schemas.openxmlformats.org/officeDocument/2006/relationships" r:id="rId2"/>
          <a:extLst>
            <a:ext uri="{FF2B5EF4-FFF2-40B4-BE49-F238E27FC236}">
              <a16:creationId xmlns:a16="http://schemas.microsoft.com/office/drawing/2014/main" id="{D18E85AE-F66E-454F-B8DD-359144DC8BCC}"/>
            </a:ext>
          </a:extLst>
        </xdr:cNvPr>
        <xdr:cNvSpPr/>
      </xdr:nvSpPr>
      <xdr:spPr>
        <a:xfrm>
          <a:off x="162984" y="85724"/>
          <a:ext cx="1970616" cy="742951"/>
        </a:xfrm>
        <a:prstGeom prst="roundRect">
          <a:avLst/>
        </a:prstGeom>
        <a:solidFill>
          <a:schemeClr val="accent1">
            <a:lumMod val="60000"/>
            <a:lumOff val="40000"/>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fr-FR" sz="1100"/>
        </a:p>
      </xdr:txBody>
    </xdr:sp>
    <xdr:clientData/>
  </xdr:twoCellAnchor>
  <xdr:twoCellAnchor editAs="oneCell">
    <xdr:from>
      <xdr:col>0</xdr:col>
      <xdr:colOff>181302</xdr:colOff>
      <xdr:row>0</xdr:row>
      <xdr:rowOff>131617</xdr:rowOff>
    </xdr:from>
    <xdr:to>
      <xdr:col>0</xdr:col>
      <xdr:colOff>829002</xdr:colOff>
      <xdr:row>0</xdr:row>
      <xdr:rowOff>781505</xdr:rowOff>
    </xdr:to>
    <xdr:pic>
      <xdr:nvPicPr>
        <xdr:cNvPr id="22" name="Graphique 21" descr="Cercle avec flèche gauche avec un remplissage uni">
          <a:extLst>
            <a:ext uri="{FF2B5EF4-FFF2-40B4-BE49-F238E27FC236}">
              <a16:creationId xmlns:a16="http://schemas.microsoft.com/office/drawing/2014/main" id="{FC42E7BE-07A2-4456-800C-7F720E386719}"/>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78127" y="131617"/>
          <a:ext cx="650875" cy="649888"/>
        </a:xfrm>
        <a:prstGeom prst="rect">
          <a:avLst/>
        </a:prstGeom>
      </xdr:spPr>
    </xdr:pic>
    <xdr:clientData/>
  </xdr:twoCellAnchor>
  <xdr:twoCellAnchor editAs="oneCell">
    <xdr:from>
      <xdr:col>6</xdr:col>
      <xdr:colOff>192768</xdr:colOff>
      <xdr:row>0</xdr:row>
      <xdr:rowOff>104571</xdr:rowOff>
    </xdr:from>
    <xdr:to>
      <xdr:col>6</xdr:col>
      <xdr:colOff>818243</xdr:colOff>
      <xdr:row>0</xdr:row>
      <xdr:rowOff>770334</xdr:rowOff>
    </xdr:to>
    <xdr:pic>
      <xdr:nvPicPr>
        <xdr:cNvPr id="23" name="Graphique 22" descr="Cercle avec flèche gauche avec un remplissage uni">
          <a:extLst>
            <a:ext uri="{FF2B5EF4-FFF2-40B4-BE49-F238E27FC236}">
              <a16:creationId xmlns:a16="http://schemas.microsoft.com/office/drawing/2014/main" id="{581BDA8C-5483-486A-B7E9-09118C8D2FAC}"/>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rot="10800000">
          <a:off x="10517868" y="107746"/>
          <a:ext cx="625475" cy="66258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6</xdr:col>
      <xdr:colOff>151341</xdr:colOff>
      <xdr:row>0</xdr:row>
      <xdr:rowOff>102659</xdr:rowOff>
    </xdr:from>
    <xdr:to>
      <xdr:col>10</xdr:col>
      <xdr:colOff>95250</xdr:colOff>
      <xdr:row>0</xdr:row>
      <xdr:rowOff>801159</xdr:rowOff>
    </xdr:to>
    <xdr:sp macro="" textlink="">
      <xdr:nvSpPr>
        <xdr:cNvPr id="3" name="Rectangle : coins arrondis 2">
          <a:hlinkClick xmlns:r="http://schemas.openxmlformats.org/officeDocument/2006/relationships" r:id="rId1"/>
          <a:extLst>
            <a:ext uri="{FF2B5EF4-FFF2-40B4-BE49-F238E27FC236}">
              <a16:creationId xmlns:a16="http://schemas.microsoft.com/office/drawing/2014/main" id="{2E0572A1-38AC-4D35-957D-6C8821B2562E}"/>
            </a:ext>
          </a:extLst>
        </xdr:cNvPr>
        <xdr:cNvSpPr/>
      </xdr:nvSpPr>
      <xdr:spPr>
        <a:xfrm>
          <a:off x="10114491" y="105834"/>
          <a:ext cx="3210984" cy="695325"/>
        </a:xfrm>
        <a:prstGeom prst="roundRect">
          <a:avLst/>
        </a:prstGeom>
        <a:solidFill>
          <a:schemeClr val="accent3">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159809</xdr:colOff>
      <xdr:row>0</xdr:row>
      <xdr:rowOff>88899</xdr:rowOff>
    </xdr:from>
    <xdr:to>
      <xdr:col>1</xdr:col>
      <xdr:colOff>1200150</xdr:colOff>
      <xdr:row>0</xdr:row>
      <xdr:rowOff>825500</xdr:rowOff>
    </xdr:to>
    <xdr:sp macro="" textlink="">
      <xdr:nvSpPr>
        <xdr:cNvPr id="5" name="Rectangle : coins arrondis 4">
          <a:hlinkClick xmlns:r="http://schemas.openxmlformats.org/officeDocument/2006/relationships" r:id="rId2"/>
          <a:extLst>
            <a:ext uri="{FF2B5EF4-FFF2-40B4-BE49-F238E27FC236}">
              <a16:creationId xmlns:a16="http://schemas.microsoft.com/office/drawing/2014/main" id="{F8C49FB1-872B-42EF-99C9-BCF78CD385A1}"/>
            </a:ext>
          </a:extLst>
        </xdr:cNvPr>
        <xdr:cNvSpPr/>
      </xdr:nvSpPr>
      <xdr:spPr>
        <a:xfrm>
          <a:off x="162984" y="85724"/>
          <a:ext cx="1961091" cy="742951"/>
        </a:xfrm>
        <a:prstGeom prst="roundRect">
          <a:avLst/>
        </a:prstGeom>
        <a:solidFill>
          <a:schemeClr val="accent1">
            <a:lumMod val="60000"/>
            <a:lumOff val="40000"/>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fr-FR" sz="1100"/>
        </a:p>
      </xdr:txBody>
    </xdr:sp>
    <xdr:clientData/>
  </xdr:twoCellAnchor>
  <xdr:twoCellAnchor editAs="oneCell">
    <xdr:from>
      <xdr:col>0</xdr:col>
      <xdr:colOff>181302</xdr:colOff>
      <xdr:row>0</xdr:row>
      <xdr:rowOff>131617</xdr:rowOff>
    </xdr:from>
    <xdr:to>
      <xdr:col>0</xdr:col>
      <xdr:colOff>825827</xdr:colOff>
      <xdr:row>0</xdr:row>
      <xdr:rowOff>781505</xdr:rowOff>
    </xdr:to>
    <xdr:pic>
      <xdr:nvPicPr>
        <xdr:cNvPr id="6" name="Graphique 5" descr="Cercle avec flèche gauche avec un remplissage uni">
          <a:extLst>
            <a:ext uri="{FF2B5EF4-FFF2-40B4-BE49-F238E27FC236}">
              <a16:creationId xmlns:a16="http://schemas.microsoft.com/office/drawing/2014/main" id="{715DDBC6-FE1A-4C45-BE7A-F48E0A5CA724}"/>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78127" y="131617"/>
          <a:ext cx="647700" cy="649888"/>
        </a:xfrm>
        <a:prstGeom prst="rect">
          <a:avLst/>
        </a:prstGeom>
      </xdr:spPr>
    </xdr:pic>
    <xdr:clientData/>
  </xdr:twoCellAnchor>
  <xdr:twoCellAnchor editAs="oneCell">
    <xdr:from>
      <xdr:col>6</xdr:col>
      <xdr:colOff>192768</xdr:colOff>
      <xdr:row>0</xdr:row>
      <xdr:rowOff>104571</xdr:rowOff>
    </xdr:from>
    <xdr:to>
      <xdr:col>6</xdr:col>
      <xdr:colOff>818243</xdr:colOff>
      <xdr:row>0</xdr:row>
      <xdr:rowOff>773509</xdr:rowOff>
    </xdr:to>
    <xdr:pic>
      <xdr:nvPicPr>
        <xdr:cNvPr id="7" name="Graphique 6" descr="Cercle avec flèche gauche avec un remplissage uni">
          <a:extLst>
            <a:ext uri="{FF2B5EF4-FFF2-40B4-BE49-F238E27FC236}">
              <a16:creationId xmlns:a16="http://schemas.microsoft.com/office/drawing/2014/main" id="{35DF6CE7-C432-4EF0-AA85-8A1536B550C4}"/>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rot="10800000">
          <a:off x="10155918" y="107746"/>
          <a:ext cx="625475" cy="66576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6</xdr:col>
      <xdr:colOff>151341</xdr:colOff>
      <xdr:row>0</xdr:row>
      <xdr:rowOff>102659</xdr:rowOff>
    </xdr:from>
    <xdr:to>
      <xdr:col>10</xdr:col>
      <xdr:colOff>95250</xdr:colOff>
      <xdr:row>0</xdr:row>
      <xdr:rowOff>801159</xdr:rowOff>
    </xdr:to>
    <xdr:sp macro="" textlink="">
      <xdr:nvSpPr>
        <xdr:cNvPr id="4" name="Rectangle : coins arrondis 3">
          <a:hlinkClick xmlns:r="http://schemas.openxmlformats.org/officeDocument/2006/relationships" r:id="rId1"/>
          <a:extLst>
            <a:ext uri="{FF2B5EF4-FFF2-40B4-BE49-F238E27FC236}">
              <a16:creationId xmlns:a16="http://schemas.microsoft.com/office/drawing/2014/main" id="{46125EB6-5153-4797-8752-A4D476A469C1}"/>
            </a:ext>
          </a:extLst>
        </xdr:cNvPr>
        <xdr:cNvSpPr/>
      </xdr:nvSpPr>
      <xdr:spPr>
        <a:xfrm>
          <a:off x="9057216" y="105834"/>
          <a:ext cx="3210984" cy="695325"/>
        </a:xfrm>
        <a:prstGeom prst="roundRect">
          <a:avLst/>
        </a:prstGeom>
        <a:solidFill>
          <a:schemeClr val="accent3">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159809</xdr:colOff>
      <xdr:row>0</xdr:row>
      <xdr:rowOff>88899</xdr:rowOff>
    </xdr:from>
    <xdr:to>
      <xdr:col>1</xdr:col>
      <xdr:colOff>1200150</xdr:colOff>
      <xdr:row>0</xdr:row>
      <xdr:rowOff>825500</xdr:rowOff>
    </xdr:to>
    <xdr:sp macro="" textlink="">
      <xdr:nvSpPr>
        <xdr:cNvPr id="5" name="Rectangle : coins arrondis 4">
          <a:hlinkClick xmlns:r="http://schemas.openxmlformats.org/officeDocument/2006/relationships" r:id="rId2"/>
          <a:extLst>
            <a:ext uri="{FF2B5EF4-FFF2-40B4-BE49-F238E27FC236}">
              <a16:creationId xmlns:a16="http://schemas.microsoft.com/office/drawing/2014/main" id="{C0F34EBF-62B0-4201-B8DD-6258855DBBFC}"/>
            </a:ext>
          </a:extLst>
        </xdr:cNvPr>
        <xdr:cNvSpPr/>
      </xdr:nvSpPr>
      <xdr:spPr>
        <a:xfrm>
          <a:off x="162984" y="85724"/>
          <a:ext cx="1875366" cy="742951"/>
        </a:xfrm>
        <a:prstGeom prst="roundRect">
          <a:avLst/>
        </a:prstGeom>
        <a:solidFill>
          <a:schemeClr val="accent1">
            <a:lumMod val="60000"/>
            <a:lumOff val="40000"/>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fr-FR" sz="1100"/>
        </a:p>
      </xdr:txBody>
    </xdr:sp>
    <xdr:clientData/>
  </xdr:twoCellAnchor>
  <xdr:twoCellAnchor editAs="oneCell">
    <xdr:from>
      <xdr:col>0</xdr:col>
      <xdr:colOff>181302</xdr:colOff>
      <xdr:row>0</xdr:row>
      <xdr:rowOff>131617</xdr:rowOff>
    </xdr:from>
    <xdr:to>
      <xdr:col>0</xdr:col>
      <xdr:colOff>829002</xdr:colOff>
      <xdr:row>0</xdr:row>
      <xdr:rowOff>781505</xdr:rowOff>
    </xdr:to>
    <xdr:pic>
      <xdr:nvPicPr>
        <xdr:cNvPr id="6" name="Graphique 5" descr="Cercle avec flèche gauche avec un remplissage uni">
          <a:extLst>
            <a:ext uri="{FF2B5EF4-FFF2-40B4-BE49-F238E27FC236}">
              <a16:creationId xmlns:a16="http://schemas.microsoft.com/office/drawing/2014/main" id="{1E35B026-281E-4483-A13C-FDA64BDAC13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78127" y="131617"/>
          <a:ext cx="647700" cy="649888"/>
        </a:xfrm>
        <a:prstGeom prst="rect">
          <a:avLst/>
        </a:prstGeom>
      </xdr:spPr>
    </xdr:pic>
    <xdr:clientData/>
  </xdr:twoCellAnchor>
  <xdr:twoCellAnchor editAs="oneCell">
    <xdr:from>
      <xdr:col>6</xdr:col>
      <xdr:colOff>192768</xdr:colOff>
      <xdr:row>0</xdr:row>
      <xdr:rowOff>104571</xdr:rowOff>
    </xdr:from>
    <xdr:to>
      <xdr:col>6</xdr:col>
      <xdr:colOff>818243</xdr:colOff>
      <xdr:row>0</xdr:row>
      <xdr:rowOff>770334</xdr:rowOff>
    </xdr:to>
    <xdr:pic>
      <xdr:nvPicPr>
        <xdr:cNvPr id="7" name="Graphique 6" descr="Cercle avec flèche gauche avec un remplissage uni">
          <a:extLst>
            <a:ext uri="{FF2B5EF4-FFF2-40B4-BE49-F238E27FC236}">
              <a16:creationId xmlns:a16="http://schemas.microsoft.com/office/drawing/2014/main" id="{5CC824E3-A342-4DA7-9F0D-C36FCE8C558B}"/>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rot="10800000">
          <a:off x="9098643" y="107746"/>
          <a:ext cx="625475" cy="66576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6</xdr:col>
      <xdr:colOff>151341</xdr:colOff>
      <xdr:row>0</xdr:row>
      <xdr:rowOff>102659</xdr:rowOff>
    </xdr:from>
    <xdr:to>
      <xdr:col>10</xdr:col>
      <xdr:colOff>95250</xdr:colOff>
      <xdr:row>0</xdr:row>
      <xdr:rowOff>801159</xdr:rowOff>
    </xdr:to>
    <xdr:sp macro="" textlink="">
      <xdr:nvSpPr>
        <xdr:cNvPr id="4" name="Rectangle : coins arrondis 3">
          <a:hlinkClick xmlns:r="http://schemas.openxmlformats.org/officeDocument/2006/relationships" r:id="rId1"/>
          <a:extLst>
            <a:ext uri="{FF2B5EF4-FFF2-40B4-BE49-F238E27FC236}">
              <a16:creationId xmlns:a16="http://schemas.microsoft.com/office/drawing/2014/main" id="{CABE2D4C-6383-41EC-8D84-2952D804F043}"/>
            </a:ext>
          </a:extLst>
        </xdr:cNvPr>
        <xdr:cNvSpPr/>
      </xdr:nvSpPr>
      <xdr:spPr>
        <a:xfrm>
          <a:off x="9609666" y="105834"/>
          <a:ext cx="3210984" cy="695325"/>
        </a:xfrm>
        <a:prstGeom prst="roundRect">
          <a:avLst/>
        </a:prstGeom>
        <a:solidFill>
          <a:schemeClr val="accent3">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159809</xdr:colOff>
      <xdr:row>0</xdr:row>
      <xdr:rowOff>88899</xdr:rowOff>
    </xdr:from>
    <xdr:to>
      <xdr:col>1</xdr:col>
      <xdr:colOff>1200150</xdr:colOff>
      <xdr:row>0</xdr:row>
      <xdr:rowOff>825500</xdr:rowOff>
    </xdr:to>
    <xdr:sp macro="" textlink="">
      <xdr:nvSpPr>
        <xdr:cNvPr id="5" name="Rectangle : coins arrondis 4">
          <a:hlinkClick xmlns:r="http://schemas.openxmlformats.org/officeDocument/2006/relationships" r:id="rId2"/>
          <a:extLst>
            <a:ext uri="{FF2B5EF4-FFF2-40B4-BE49-F238E27FC236}">
              <a16:creationId xmlns:a16="http://schemas.microsoft.com/office/drawing/2014/main" id="{9CDDC5A7-C30D-42F2-9F2F-69389BFDD8C1}"/>
            </a:ext>
          </a:extLst>
        </xdr:cNvPr>
        <xdr:cNvSpPr/>
      </xdr:nvSpPr>
      <xdr:spPr>
        <a:xfrm>
          <a:off x="162984" y="85724"/>
          <a:ext cx="1799166" cy="742951"/>
        </a:xfrm>
        <a:prstGeom prst="roundRect">
          <a:avLst/>
        </a:prstGeom>
        <a:solidFill>
          <a:schemeClr val="accent1">
            <a:lumMod val="60000"/>
            <a:lumOff val="40000"/>
            <a:alpha val="3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fr-FR" sz="1100"/>
        </a:p>
      </xdr:txBody>
    </xdr:sp>
    <xdr:clientData/>
  </xdr:twoCellAnchor>
  <xdr:twoCellAnchor editAs="oneCell">
    <xdr:from>
      <xdr:col>0</xdr:col>
      <xdr:colOff>181302</xdr:colOff>
      <xdr:row>0</xdr:row>
      <xdr:rowOff>131617</xdr:rowOff>
    </xdr:from>
    <xdr:to>
      <xdr:col>0</xdr:col>
      <xdr:colOff>825827</xdr:colOff>
      <xdr:row>0</xdr:row>
      <xdr:rowOff>781505</xdr:rowOff>
    </xdr:to>
    <xdr:pic>
      <xdr:nvPicPr>
        <xdr:cNvPr id="6" name="Graphique 5" descr="Cercle avec flèche gauche avec un remplissage uni">
          <a:extLst>
            <a:ext uri="{FF2B5EF4-FFF2-40B4-BE49-F238E27FC236}">
              <a16:creationId xmlns:a16="http://schemas.microsoft.com/office/drawing/2014/main" id="{8BF19CEB-B462-49D4-BC4C-307180E578A4}"/>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78127" y="131617"/>
          <a:ext cx="647700" cy="649888"/>
        </a:xfrm>
        <a:prstGeom prst="rect">
          <a:avLst/>
        </a:prstGeom>
      </xdr:spPr>
    </xdr:pic>
    <xdr:clientData/>
  </xdr:twoCellAnchor>
  <xdr:twoCellAnchor editAs="oneCell">
    <xdr:from>
      <xdr:col>6</xdr:col>
      <xdr:colOff>192768</xdr:colOff>
      <xdr:row>0</xdr:row>
      <xdr:rowOff>104571</xdr:rowOff>
    </xdr:from>
    <xdr:to>
      <xdr:col>6</xdr:col>
      <xdr:colOff>818243</xdr:colOff>
      <xdr:row>0</xdr:row>
      <xdr:rowOff>773509</xdr:rowOff>
    </xdr:to>
    <xdr:pic>
      <xdr:nvPicPr>
        <xdr:cNvPr id="7" name="Graphique 6" descr="Cercle avec flèche gauche avec un remplissage uni">
          <a:extLst>
            <a:ext uri="{FF2B5EF4-FFF2-40B4-BE49-F238E27FC236}">
              <a16:creationId xmlns:a16="http://schemas.microsoft.com/office/drawing/2014/main" id="{D1C31BBE-4EC5-4A0A-8BD7-AF564A858D8B}"/>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rot="10800000">
          <a:off x="9651093" y="107746"/>
          <a:ext cx="625475" cy="665763"/>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Alice ESPINASSE" id="{3E8B835B-AE59-4C32-AADA-151311E31681}" userId="alice.espinasse@theshiftproject.org" providerId="PeoplePicker"/>
  <person displayName="Erwan Proto" id="{DD23CD12-449F-4C8B-8824-DEDD48B2FBEC}" userId="S::erwan.proto@theshiftproject.org::b237f429-5272-474f-9a66-42f4332a3e92" providerId="AD"/>
  <person displayName="Mathilde Ronze" id="{BEC39E3C-F218-4AD1-955A-187612046045}" userId="S::mathilde.ronze@theshiftproject.org::d8426048-3e8e-422f-8618-29bccff18edf" providerId="AD"/>
  <person displayName="Alice ESPINASSE" id="{B4281E39-2751-4B87-A47F-BD0954FA4EC9}" userId="S::alice.espinasse@theshiftproject.org::509d69b0-83bc-40de-9e8a-14cea9c811f3"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4" dT="2025-12-09T18:35:10.24" personId="{DD23CD12-449F-4C8B-8824-DEDD48B2FBEC}" id="{3D066834-8490-48F4-B541-F1810A981B24}">
    <text>Dans les exemples de la dernière phrase : ben aussi d’habillement et de linge de maison (coton, lin) ^^</text>
  </threadedComment>
  <threadedComment ref="A6" dT="2025-09-30T10:04:27.34" personId="{B4281E39-2751-4B87-A47F-BD0954FA4EC9}" id="{CF48CCC8-5FAE-44F5-B7E2-741762B0BC74}">
    <text>Il  va surement falloir faire un travail approfondi sur cette matière car plusieurs types de coton (Fibres ou soies extra, longues fibres, fibres moyennes… avec pas les mêmes process car type de fil en fonction du type de coton) + Production qui commence à être encadrée par énormément de labels, changeant possiblement l’itinéraire technique moyen de la MP</text>
  </threadedComment>
  <threadedComment ref="D6" dT="2025-12-09T18:39:44.88" personId="{DD23CD12-449F-4C8B-8824-DEDD48B2FBEC}" id="{06352369-B017-4331-88D9-567013F27480}">
    <text>Attends le coton c’est pas juste pour la fibre, mais aussi pour les graines ? On en fait quoi, de l’huile ? Du coup il y a aussi une histoire d’allocation ???</text>
  </threadedComment>
  <threadedComment ref="E6" dT="2025-12-09T18:44:53.67" personId="{DD23CD12-449F-4C8B-8824-DEDD48B2FBEC}" id="{3EA6E900-3CDF-4901-8D08-CFC91952F03D}">
    <text>Comme pour la carto PM : je pense que des petits visuels, à droite en correspondance des lignes, pourraient être intéressants (genre des photos des fibres/plantes/process pour le synthétique)</text>
  </threadedComment>
  <threadedComment ref="D9" dT="2025-12-09T18:47:19.72" personId="{DD23CD12-449F-4C8B-8824-DEDD48B2FBEC}" id="{E25985D6-7484-4666-9B31-2F714EDE5F42}">
    <text>Bon là aussi y a une histoire d’alloc.. Y a de l’alloc partout omg 😱</text>
  </threadedComment>
  <threadedComment ref="D9" dT="2025-12-09T18:51:58.52" personId="{DD23CD12-449F-4C8B-8824-DEDD48B2FBEC}" id="{E5AB1A4E-A839-455B-AB07-63C6DFBE20F0}" parentId="{E25985D6-7484-4666-9B31-2F714EDE5F42}">
    <text>"Le lin est utilisé dans le tissage, la bonneterie en mélange, ainsi que pour la fabrication de cordes et de tissus."
--&gt; deux trucs qui m’interpellent :
- la bonneterie : on est d’accord que là c’est du tricot, malgré la limite citée au-dessus ?
- "la fabrication de cordes et de tissus" : le "tissus" c’est déjà dit par tissage plus en amont, tu voulais ajouter une autre info ?</text>
  </threadedComment>
  <threadedComment ref="A13" dT="2025-11-04T17:34:44.11" personId="{B4281E39-2751-4B87-A47F-BD0954FA4EC9}" id="{0F0E4D49-BF5B-4160-8154-728B50D79F86}">
    <text>Aller creuser dans cette catégorie pour voir si cette production est uniquement pour la production de boisson ou si les fibres sont utilisées aussi dans l’industrie textile</text>
  </threadedComment>
  <threadedComment ref="A31" dT="2025-09-30T13:35:49.68" personId="{B4281E39-2751-4B87-A47F-BD0954FA4EC9}" id="{C9CB6FC8-D548-4A48-B05E-7E6631366AF9}">
    <text xml:space="preserve">Peut être à classer dans les fibres artificielles? </text>
  </threadedComment>
  <threadedComment ref="B43" dT="2025-12-09T19:04:32.55" personId="{DD23CD12-449F-4C8B-8824-DEDD48B2FBEC}" id="{5E7E6104-CC36-4404-9CE2-3EF6BC053781}">
    <text>Parfois tes en-têtes se mélangent un peu je trouve, là tu recommences à dire des généralités sur les fibres naturelles alors qu’on est dans la sous-catégorie naturelles/animales
En gros je ne vois pas l’intérêt ici de la 2e phrase
Comme le doc est déjà long, autant faire au plus synthétique</text>
  </threadedComment>
  <threadedComment ref="B43" dT="2025-12-09T19:08:07.05" personId="{DD23CD12-449F-4C8B-8824-DEDD48B2FBEC}" id="{E70F7DAA-3413-425B-BA1C-E427CD6318AB}" parentId="{5E7E6104-CC36-4404-9CE2-3EF6BC053781}">
    <text>Ah et par contre ici je trouve ça intéressant que tu dises que c’est des protéines, alors que pour végétales je trouve que ça manquait de définitions, tu parlais de cellulose, de lignine et de fibres libériennes  mais sans avoir défini ce que c’est dans la plante, maybe à rajouter dans l’en-tête correspondant ?</text>
  </threadedComment>
  <threadedComment ref="B43" dT="2025-12-09T19:08:25.91" personId="{DD23CD12-449F-4C8B-8824-DEDD48B2FBEC}" id="{72E34E8F-12CD-4A26-80C2-AA86C44B3502}" parentId="{5E7E6104-CC36-4404-9CE2-3EF6BC053781}">
    <text>Et par ailleurs, ici tu cites une source, alors que pas dans la plupart des autres déf, pourquoi ?</text>
  </threadedComment>
  <threadedComment ref="D45" dT="2025-12-09T19:09:04.92" personId="{DD23CD12-449F-4C8B-8824-DEDD48B2FBEC}" id="{569BED97-CCD9-44A8-BB5D-5D6F30455AFD}">
    <text>C’est quoi la différence entre un sous-poil et un poil ?</text>
  </threadedComment>
  <threadedComment ref="D47" dT="2025-12-09T19:10:50.87" personId="{DD23CD12-449F-4C8B-8824-DEDD48B2FBEC}" id="{98B4A009-9C01-42B1-A530-0B971C7F57AF}">
    <text>Un peu bizarre cette ligne, tu définis les "cocons" par une "étoffe".. ?</text>
  </threadedComment>
  <threadedComment ref="D48" dT="2025-12-09T19:16:50.17" personId="{DD23CD12-449F-4C8B-8824-DEDD48B2FBEC}" id="{6592F2A8-5E67-440E-8A0D-A812E53C7881}">
    <text>Bon du coup je vais te faire la remarque aussi de manière générale, mais il ne faut pas que le cuir apparaisse comme une sous-catégorie des fibres/naturelles/animales, ce qu’il n’est pas</text>
  </threadedComment>
  <threadedComment ref="D48" dT="2025-12-09T19:21:05.34" personId="{DD23CD12-449F-4C8B-8824-DEDD48B2FBEC}" id="{5C515873-B49A-47FF-AF60-11E7F5188293}" parentId="{6592F2A8-5E67-440E-8A0D-A812E53C7881}">
    <text>Et pour les peaux, pourquoi mettre "peaux et cuir" si ce n’est que les peaux dont il s’agit ? Ah mais en fait, est-ce que la colonne de gauche des noms, c’est une taxonomie de la FAO ?? Si oui, il faudrait le préciser</text>
  </threadedComment>
  <threadedComment ref="D48" dT="2025-12-09T19:23:41.30" personId="{DD23CD12-449F-4C8B-8824-DEDD48B2FBEC}" id="{C1A07082-B156-4B80-90D9-72E4E4EA690C}" parentId="{6592F2A8-5E67-440E-8A0D-A812E53C7881}">
    <text>Par ailleurs, quitte à faire des définitions, on pourrait mieux définir ce qu’on entend par peau brut (parce que là la colonne de définition n’apporte pas grand-chose par rapport à la colonne de nom). Genre dire que la peau brute, c’est la peau elle-même mais accompagnée de bouts de graisse, de poils, etc., enfin je sais pas quoi précisément à vérifier mais ce genre de compléments de déf quoi
Et ce serait plutôt à mettre en en-tête que dans chaque ligne pour éviter la répétition ; dans les lignes, à mettre uniquement les spécificités (s’il y en a)</text>
  </threadedComment>
  <threadedComment ref="D57" dT="2025-12-09T19:29:59.34" personId="{DD23CD12-449F-4C8B-8824-DEDD48B2FBEC}" id="{1F097D5D-4A9D-4D5E-943B-AF405C55EBC8}">
    <text>Il serait intéressant dans ces définition des fibres synthétiques de mieux faire ressortir les différences entre chacune, pour qu’on comprenne pourquoi il n’y en a pas qu’une mais plusieurs</text>
  </threadedComment>
  <threadedComment ref="D57" dT="2025-12-09T19:32:18.43" personId="{DD23CD12-449F-4C8B-8824-DEDD48B2FBEC}" id="{CF7BD8C5-9540-4097-B8FF-3684AFD6A2E7}" parentId="{1F097D5D-4A9D-4D5E-943B-AF405C55EBC8}">
    <text>Par exemple l’élasthane on comprend que c’est le côté particulièrement élastique</text>
  </threadedComment>
  <threadedComment ref="B66" dT="2025-12-09T19:35:55.74" personId="{DD23CD12-449F-4C8B-8824-DEDD48B2FBEC}" id="{612CC21F-25D9-4C9C-947E-74466C2B0B10}">
    <text>2e génération c’est-à-dire ?</text>
  </threadedComment>
</ThreadedComments>
</file>

<file path=xl/threadedComments/threadedComment2.xml><?xml version="1.0" encoding="utf-8"?>
<ThreadedComments xmlns="http://schemas.microsoft.com/office/spreadsheetml/2018/threadedcomments" xmlns:x="http://schemas.openxmlformats.org/spreadsheetml/2006/main">
  <threadedComment ref="C2" dT="2025-09-24T14:04:11.81" personId="{B4281E39-2751-4B87-A47F-BD0954FA4EC9}" id="{5FE4FB18-C8EC-4595-8DD1-B6509DE511F2}">
    <text>Attention à la définition qu’il faut aller creuser, cette fibre de coco peut aussi englober le secteur agroalim</text>
  </threadedComment>
</ThreadedComments>
</file>

<file path=xl/threadedComments/threadedComment3.xml><?xml version="1.0" encoding="utf-8"?>
<ThreadedComments xmlns="http://schemas.microsoft.com/office/spreadsheetml/2018/threadedcomments" xmlns:x="http://schemas.openxmlformats.org/spreadsheetml/2006/main">
  <threadedComment ref="B1" dT="2025-12-09T19:55:57.38" personId="{DD23CD12-449F-4C8B-8824-DEDD48B2FBEC}" id="{400AC9EE-CC6A-4D7F-9C8F-291854EB211B}">
    <text>Je comprends pas, là c’est les poids cocon ou les poids soie du coup ? Si c’est cocon, qu’est-ce que les "données commerciales" ? Si la soie c’est 5% du poids des cocons et qu’ici c’étaient les cocons, pourquoi l’onglet soie grège quand on fait la correspondance entre les pays avec cet onglet ça semble faire plus (voire bp plus) que 5% le ratio ? Pourquoi l’Azerbaïdjan par exemple apparait ici mais pas dans soie grège ? Aaah, est-ce qu’en fait les cocons ne sont pas forcément transformés sur place en soie .. ?</text>
  </threadedComment>
</ThreadedComments>
</file>

<file path=xl/threadedComments/threadedComment4.xml><?xml version="1.0" encoding="utf-8"?>
<ThreadedComments xmlns="http://schemas.microsoft.com/office/spreadsheetml/2018/threadedcomments" xmlns:x="http://schemas.openxmlformats.org/spreadsheetml/2006/main">
  <threadedComment ref="AC21" dT="2026-04-15T08:27:30.20" personId="{DD23CD12-449F-4C8B-8824-DEDD48B2FBEC}" id="{F3FC786A-FB65-4B6B-B61B-A36B2E2505FF}">
    <text>@Alice ESPINASSE  
Peau brute ou peau brute salée ?</text>
    <mentions>
      <mention mentionpersonId="{3E8B835B-AE59-4C32-AADA-151311E31681}" mentionId="{5C2E5453-67B2-4B92-9E8A-414D5C0A5EA2}" startIndex="0" length="16"/>
    </mentions>
  </threadedComment>
</ThreadedComments>
</file>

<file path=xl/threadedComments/threadedComment5.xml><?xml version="1.0" encoding="utf-8"?>
<ThreadedComments xmlns="http://schemas.microsoft.com/office/spreadsheetml/2018/threadedcomments" xmlns:x="http://schemas.openxmlformats.org/spreadsheetml/2006/main">
  <threadedComment ref="C4" dT="2025-12-09T20:13:01.34" personId="{DD23CD12-449F-4C8B-8824-DEDD48B2FBEC}" id="{6B1562D4-A886-4CA0-A525-16DC7372AF02}">
    <text>Pourquoi laisser en masquer les colonnes C et D, qui me semblent utiles à la compréhension ?</text>
  </threadedComment>
  <threadedComment ref="F4" dT="2025-12-09T20:10:45.26" personId="{DD23CD12-449F-4C8B-8824-DEDD48B2FBEC}" id="{09E4C8B9-FA9A-434F-8063-060B3DD70F5B}">
    <text>Hmm cette case me semble faire pas mal de doubles-comptes avec cette somme, qui somme des sommes mais aussi leurs composants, non ?
(de même pour toute la ligne)</text>
  </threadedComment>
</ThreadedComments>
</file>

<file path=xl/threadedComments/threadedComment6.xml><?xml version="1.0" encoding="utf-8"?>
<ThreadedComments xmlns="http://schemas.microsoft.com/office/spreadsheetml/2018/threadedcomments" xmlns:x="http://schemas.openxmlformats.org/spreadsheetml/2006/main">
  <threadedComment ref="B11" dT="2026-02-12T13:06:57.65" personId="{BEC39E3C-F218-4AD1-955A-187612046045}" id="{E62BD84F-6E19-48CF-9823-4115078CFC1B}">
    <text>Pour moi il serait intéressant de séparer le polyuréthane ici (notamment pour les chaussures)</text>
  </threadedComment>
</ThreadedComments>
</file>

<file path=xl/threadedComments/threadedComment7.xml><?xml version="1.0" encoding="utf-8"?>
<ThreadedComments xmlns="http://schemas.microsoft.com/office/spreadsheetml/2018/threadedcomments" xmlns:x="http://schemas.openxmlformats.org/spreadsheetml/2006/main">
  <threadedComment ref="C2" dT="2025-12-09T17:19:10.81" personId="{DD23CD12-449F-4C8B-8824-DEDD48B2FBEC}" id="{20DF54ED-E6E0-4B26-8321-66EC00ECAE83}">
    <text>Les catégories dans un tableau comme ça je suggère de mieux les faire apparaître pour faciliter la lecture : par exemple en mettant en gras, ou encore en mettant en couleur les cases des noms de catégories..</text>
  </threadedComment>
  <threadedComment ref="C3" dT="2025-12-09T17:21:38.86" personId="{DD23CD12-449F-4C8B-8824-DEDD48B2FBEC}" id="{0CAB4BCC-706A-4794-81A1-AB3CE57038F3}">
    <text>Tu ne mets pas les liens ni les références précises de tes sources dans cette colonne, c’est normal ? Comment fait-on pour les retrouver si on les cherche ?</text>
  </threadedComment>
  <threadedComment ref="D4" dT="2025-12-09T17:18:56.66" personId="{DD23CD12-449F-4C8B-8824-DEDD48B2FBEC}" id="{3A847BF0-D998-4229-9989-041A0FE68D38}">
    <text>Je préciserais un peu plus les contenus de cette colonne : qu’entend-on par "Fibres végétales" ? Les quantités de production de fibres végétales, par pays ? Des définitions ? Autres ?</text>
  </threadedComment>
  <threadedComment ref="D4" dT="2025-12-09T17:19:55.34" personId="{DD23CD12-449F-4C8B-8824-DEDD48B2FBEC}" id="{B0745ADF-3756-4DE4-BB17-17553B2F6823}" parentId="{3A847BF0-D998-4229-9989-041A0FE68D38}">
    <text>Comme tu le fais dans les lignes qui suivent en fait</text>
  </threadedComment>
  <threadedComment ref="D12" dT="2025-12-09T17:31:52.46" personId="{DD23CD12-449F-4C8B-8824-DEDD48B2FBEC}" id="{D0A7BD64-927A-46A7-806A-E2EED2B14D5A}">
    <text>C’est-à-dire "sur les productions" ? C’est un peu vague</text>
  </threadedComment>
  <threadedComment ref="D16" dT="2025-12-09T17:34:53.26" personId="{DD23CD12-449F-4C8B-8824-DEDD48B2FBEC}" id="{6633F50D-01E7-4086-893A-EF8082CB2EA5}">
    <text>Il me semble que ce n’est pas les "fibres synthétiques" mais les "fibres chimiques", non ? Comme tu le notes 5 lignes plus haut
D’ailleurs, comme pour la case D11, il serait intéressant d’avoir l’info de l’année (ou des années) concernées par les données, lorsque pertinent</text>
  </threadedComment>
  <threadedComment ref="D16" dT="2025-12-09T17:48:04.68" personId="{DD23CD12-449F-4C8B-8824-DEDD48B2FBEC}" id="{65CF039F-C6C7-437F-90C2-4A53750BA434}" parentId="{6633F50D-01E7-4086-893A-EF8082CB2EA5}">
    <text>Hmm d’ailleurs, pourquoi as-tu fait une catégorie fibres chimiques en plus des fibres synthé et des fibres arti ? Est-ce que c’est censé regroupé les sources qui sont communes aux deux ? Si oui, pourquoi du coup répéter celle-ci, Statista ?</text>
  </threadedComment>
  <threadedComment ref="D19" dT="2025-12-09T17:40:54.94" personId="{DD23CD12-449F-4C8B-8824-DEDD48B2FBEC}" id="{8F6F24B6-0665-46F9-9B68-F069CD2DA30B}">
    <text>Bizarre cette case, ça ne renseigne pas sur le type de donnée comme c’est censé être dans cette colonne</text>
  </threadedComment>
  <threadedComment ref="D20" dT="2025-12-09T17:42:45.36" personId="{DD23CD12-449F-4C8B-8824-DEDD48B2FBEC}" id="{659B9982-0025-48AC-A248-005D3504053C}">
    <text>Là par exemple (mais ça vaut pour la plupart des cases et ça rejoint une de mes remarques plus haut), je ne trouve pas cela assez précis pour comprendre la différence (ou la similitude) entre les données D18 et les données D20</text>
  </threadedComment>
  <threadedComment ref="D21" dT="2025-12-09T17:43:55.30" personId="{DD23CD12-449F-4C8B-8824-DEDD48B2FBEC}" id="{BFEED075-8018-40ED-AE81-D2E01B0CED06}">
    <text>Par exemple ici : est-ce les volumes mondiaux ? Répartis par pays ou agrégés ?
Sans écrire dix lignes à chaque fois, je pense que tu peux de manière synthétique rendre plus compréhensible le type de données que tu as trouvé, et qu’on sente à quoi ça t’a servi</text>
  </threadedComment>
  <threadedComment ref="D25" dT="2025-12-09T17:52:11.70" personId="{DD23CD12-449F-4C8B-8824-DEDD48B2FBEC}" id="{F5F569F8-B2AD-49C3-9DFD-334D747B6579}">
    <text>bis</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19.xml"/><Relationship Id="rId4" Type="http://schemas.microsoft.com/office/2017/10/relationships/threadedComment" Target="../threadedComments/threadedComment3.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 Id="rId4" Type="http://schemas.microsoft.com/office/2017/10/relationships/threadedComment" Target="../threadedComments/threadedComment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21.xml"/><Relationship Id="rId5" Type="http://schemas.microsoft.com/office/2019/04/relationships/documenttask" Target="../documenttasks/documenttask1.xml"/><Relationship Id="rId4" Type="http://schemas.microsoft.com/office/2017/10/relationships/threadedComment" Target="../threadedComments/threadedComment4.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4.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5.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6.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7.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4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34.xml"/><Relationship Id="rId4" Type="http://schemas.microsoft.com/office/2017/10/relationships/threadedComment" Target="../threadedComments/threadedComment5.xml"/></Relationships>
</file>

<file path=xl/worksheets/_rels/sheet4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35.xml"/><Relationship Id="rId4" Type="http://schemas.microsoft.com/office/2017/10/relationships/threadedComment" Target="../threadedComments/threadedComment6.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4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37.xml"/></Relationships>
</file>

<file path=xl/worksheets/_rels/sheet46.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textileexchange.org/contact/" TargetMode="External"/><Relationship Id="rId1" Type="http://schemas.openxmlformats.org/officeDocument/2006/relationships/hyperlink" Target="mailto:IVC@IVC-eV.de" TargetMode="External"/></Relationships>
</file>

<file path=xl/worksheets/_rels/sheet4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38.xml"/><Relationship Id="rId4" Type="http://schemas.microsoft.com/office/2017/10/relationships/threadedComment" Target="../threadedComments/threadedComment7.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7.xml"/><Relationship Id="rId4" Type="http://schemas.microsoft.com/office/2017/10/relationships/threadedComment" Target="../threadedComments/threadedComment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36360-817C-4C37-A98E-4AC12504317D}">
  <sheetPr>
    <tabColor theme="7" tint="0.79998168889431442"/>
  </sheetPr>
  <dimension ref="A1:F35"/>
  <sheetViews>
    <sheetView tabSelected="1" zoomScale="78" zoomScaleNormal="94" workbookViewId="0">
      <selection activeCell="C7" sqref="C7"/>
    </sheetView>
  </sheetViews>
  <sheetFormatPr baseColWidth="10" defaultColWidth="10.81640625" defaultRowHeight="14.5" x14ac:dyDescent="0.35"/>
  <cols>
    <col min="1" max="1" width="10.81640625" style="5"/>
    <col min="2" max="2" width="51" style="5" customWidth="1"/>
    <col min="3" max="3" width="50.08984375" style="45" customWidth="1"/>
    <col min="4" max="4" width="49.81640625" style="45" customWidth="1"/>
    <col min="5" max="5" width="51.81640625" style="5" customWidth="1"/>
    <col min="6" max="16384" width="10.81640625" style="5"/>
  </cols>
  <sheetData>
    <row r="1" spans="1:6" ht="23.25" customHeight="1" x14ac:dyDescent="0.4">
      <c r="B1" s="47"/>
      <c r="C1" s="48"/>
      <c r="D1" s="48"/>
    </row>
    <row r="2" spans="1:6" ht="34.5" customHeight="1" x14ac:dyDescent="0.4">
      <c r="B2" s="47"/>
      <c r="C2" s="49" t="s">
        <v>15</v>
      </c>
      <c r="D2" s="50"/>
    </row>
    <row r="3" spans="1:6" ht="23.25" customHeight="1" x14ac:dyDescent="0.4">
      <c r="B3" s="47"/>
      <c r="C3" s="48"/>
      <c r="D3" s="50"/>
    </row>
    <row r="4" spans="1:6" ht="23.25" customHeight="1" x14ac:dyDescent="0.4">
      <c r="B4" s="47"/>
      <c r="C4" s="48" t="s">
        <v>783</v>
      </c>
      <c r="D4" s="51" t="s">
        <v>781</v>
      </c>
    </row>
    <row r="5" spans="1:6" ht="23.25" customHeight="1" x14ac:dyDescent="0.4">
      <c r="A5" s="47"/>
      <c r="B5" s="47"/>
      <c r="C5" s="50"/>
      <c r="D5" s="51"/>
      <c r="E5" s="47"/>
    </row>
    <row r="6" spans="1:6" ht="23.25" customHeight="1" x14ac:dyDescent="0.4">
      <c r="A6" s="47"/>
      <c r="B6" s="47"/>
      <c r="C6" s="50"/>
      <c r="D6" s="51" t="s">
        <v>769</v>
      </c>
      <c r="E6" s="47"/>
    </row>
    <row r="7" spans="1:6" ht="23.25" customHeight="1" x14ac:dyDescent="0.4">
      <c r="A7" s="47"/>
      <c r="B7" s="48" t="s">
        <v>737</v>
      </c>
      <c r="C7" s="51" t="s">
        <v>780</v>
      </c>
      <c r="D7" s="51"/>
      <c r="E7" s="48" t="s">
        <v>782</v>
      </c>
    </row>
    <row r="8" spans="1:6" ht="23.25" customHeight="1" x14ac:dyDescent="0.4">
      <c r="A8" s="47"/>
      <c r="B8" s="48"/>
      <c r="C8" s="51"/>
      <c r="D8" s="149" t="s">
        <v>770</v>
      </c>
      <c r="F8" s="53"/>
    </row>
    <row r="9" spans="1:6" ht="23.25" customHeight="1" x14ac:dyDescent="0.4">
      <c r="A9" s="47"/>
      <c r="C9" s="51" t="s">
        <v>16</v>
      </c>
      <c r="D9" s="149"/>
      <c r="E9" s="53" t="s">
        <v>17</v>
      </c>
    </row>
    <row r="10" spans="1:6" ht="23.25" customHeight="1" x14ac:dyDescent="0.4">
      <c r="A10" s="47"/>
      <c r="B10" s="48" t="s">
        <v>736</v>
      </c>
      <c r="C10" s="51"/>
      <c r="D10" s="149" t="s">
        <v>771</v>
      </c>
      <c r="E10" s="53"/>
    </row>
    <row r="11" spans="1:6" ht="23.25" customHeight="1" x14ac:dyDescent="0.4">
      <c r="A11" s="47"/>
      <c r="B11" s="46"/>
      <c r="C11" s="51" t="s">
        <v>24</v>
      </c>
      <c r="D11" s="149"/>
      <c r="E11" s="53" t="s">
        <v>18</v>
      </c>
    </row>
    <row r="12" spans="1:6" ht="23.25" customHeight="1" x14ac:dyDescent="0.4">
      <c r="B12" s="48" t="s">
        <v>735</v>
      </c>
      <c r="C12" s="51"/>
      <c r="D12" s="149" t="s">
        <v>772</v>
      </c>
      <c r="E12" s="53"/>
    </row>
    <row r="13" spans="1:6" ht="23.25" customHeight="1" x14ac:dyDescent="0.4">
      <c r="B13" s="48"/>
      <c r="D13" s="149"/>
      <c r="E13" s="53" t="s">
        <v>19</v>
      </c>
    </row>
    <row r="14" spans="1:6" ht="23.25" customHeight="1" x14ac:dyDescent="0.4">
      <c r="B14" s="48" t="s">
        <v>20</v>
      </c>
      <c r="D14" s="51" t="s">
        <v>773</v>
      </c>
      <c r="E14" s="47"/>
    </row>
    <row r="15" spans="1:6" ht="23.25" customHeight="1" x14ac:dyDescent="0.4">
      <c r="D15" s="51"/>
      <c r="E15" s="47"/>
    </row>
    <row r="16" spans="1:6" ht="23.25" customHeight="1" x14ac:dyDescent="0.35">
      <c r="B16" s="48" t="s">
        <v>23</v>
      </c>
      <c r="D16" s="149" t="s">
        <v>774</v>
      </c>
    </row>
    <row r="17" spans="2:4" ht="23.25" customHeight="1" x14ac:dyDescent="0.35">
      <c r="B17" s="48"/>
      <c r="D17" s="149"/>
    </row>
    <row r="18" spans="2:4" ht="23.25" customHeight="1" x14ac:dyDescent="0.35">
      <c r="B18" s="48" t="s">
        <v>31</v>
      </c>
      <c r="C18" s="51"/>
      <c r="D18" s="149" t="s">
        <v>775</v>
      </c>
    </row>
    <row r="19" spans="2:4" ht="23.25" customHeight="1" x14ac:dyDescent="0.35">
      <c r="B19" s="48"/>
      <c r="D19" s="149"/>
    </row>
    <row r="20" spans="2:4" ht="23.25" customHeight="1" x14ac:dyDescent="0.35">
      <c r="B20" s="48" t="s">
        <v>21</v>
      </c>
      <c r="D20" s="149" t="s">
        <v>776</v>
      </c>
    </row>
    <row r="21" spans="2:4" ht="23.25" customHeight="1" x14ac:dyDescent="0.35">
      <c r="D21" s="46"/>
    </row>
    <row r="22" spans="2:4" ht="23.25" customHeight="1" x14ac:dyDescent="0.35">
      <c r="B22" s="48" t="s">
        <v>22</v>
      </c>
      <c r="C22" s="51"/>
      <c r="D22" s="149" t="s">
        <v>777</v>
      </c>
    </row>
    <row r="23" spans="2:4" ht="23.25" customHeight="1" x14ac:dyDescent="0.35">
      <c r="B23" s="48"/>
      <c r="D23" s="46"/>
    </row>
    <row r="24" spans="2:4" ht="23.25" customHeight="1" x14ac:dyDescent="0.35">
      <c r="B24" s="48" t="s">
        <v>25</v>
      </c>
      <c r="D24" s="149" t="s">
        <v>778</v>
      </c>
    </row>
    <row r="25" spans="2:4" ht="23.25" customHeight="1" x14ac:dyDescent="0.35">
      <c r="D25" s="46"/>
    </row>
    <row r="26" spans="2:4" ht="23.25" customHeight="1" x14ac:dyDescent="0.35">
      <c r="B26" s="48" t="s">
        <v>26</v>
      </c>
      <c r="D26" s="149" t="s">
        <v>779</v>
      </c>
    </row>
    <row r="27" spans="2:4" ht="23.25" customHeight="1" x14ac:dyDescent="0.35">
      <c r="B27" s="48"/>
    </row>
    <row r="28" spans="2:4" ht="23.25" customHeight="1" x14ac:dyDescent="0.35">
      <c r="B28" s="48" t="s">
        <v>27</v>
      </c>
    </row>
    <row r="29" spans="2:4" ht="23.25" customHeight="1" x14ac:dyDescent="0.35">
      <c r="B29" s="48"/>
    </row>
    <row r="30" spans="2:4" ht="23.25" customHeight="1" x14ac:dyDescent="0.35">
      <c r="B30" s="48" t="s">
        <v>28</v>
      </c>
    </row>
    <row r="31" spans="2:4" ht="23.25" customHeight="1" x14ac:dyDescent="0.35">
      <c r="B31" s="48"/>
    </row>
    <row r="32" spans="2:4" ht="23.25" customHeight="1" x14ac:dyDescent="0.35">
      <c r="B32" s="48" t="s">
        <v>29</v>
      </c>
    </row>
    <row r="33" spans="2:2" ht="23.25" customHeight="1" x14ac:dyDescent="0.35">
      <c r="B33" s="48"/>
    </row>
    <row r="34" spans="2:2" ht="23.25" customHeight="1" x14ac:dyDescent="0.35">
      <c r="B34" s="48" t="s">
        <v>30</v>
      </c>
    </row>
    <row r="35" spans="2:2" ht="23.25" customHeight="1" x14ac:dyDescent="0.35">
      <c r="B35" s="48"/>
    </row>
  </sheetData>
  <dataConsolidate/>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B3B04-67F7-4A40-9C3A-AFA1CDFA0DC4}">
  <sheetPr>
    <tabColor theme="9" tint="0.79998168889431442"/>
  </sheetPr>
  <dimension ref="B1:H38"/>
  <sheetViews>
    <sheetView zoomScale="94" zoomScaleNormal="94" workbookViewId="0">
      <selection activeCell="B5" sqref="B5"/>
    </sheetView>
  </sheetViews>
  <sheetFormatPr baseColWidth="10" defaultColWidth="11.453125" defaultRowHeight="14.5" x14ac:dyDescent="0.35"/>
  <cols>
    <col min="1" max="1" width="13.36328125" style="5" customWidth="1"/>
    <col min="2" max="2" width="17" style="5" customWidth="1"/>
    <col min="3" max="4" width="27.81640625" style="5" customWidth="1"/>
    <col min="5" max="5" width="38.81640625" style="5" customWidth="1"/>
    <col min="6" max="6" width="17.7265625" style="5" customWidth="1"/>
    <col min="7" max="7" width="12.7265625" style="5" customWidth="1"/>
    <col min="8" max="8" width="11.1796875" style="5" customWidth="1"/>
    <col min="9" max="16384" width="11.453125" style="5"/>
  </cols>
  <sheetData>
    <row r="1" spans="2:8" ht="67.5" customHeight="1" x14ac:dyDescent="0.35">
      <c r="B1" s="125" t="s">
        <v>740</v>
      </c>
      <c r="H1" s="124" t="s">
        <v>692</v>
      </c>
    </row>
    <row r="2" spans="2:8" ht="36" customHeight="1" x14ac:dyDescent="0.35">
      <c r="C2" s="169" t="s">
        <v>401</v>
      </c>
      <c r="D2" s="169"/>
      <c r="E2" s="169"/>
      <c r="F2" s="169"/>
    </row>
    <row r="3" spans="2:8" ht="36" customHeight="1" x14ac:dyDescent="0.35">
      <c r="C3" s="167" t="s">
        <v>402</v>
      </c>
      <c r="D3" s="170"/>
      <c r="E3" s="170"/>
      <c r="F3" s="168"/>
    </row>
    <row r="4" spans="2:8" ht="27.65" customHeight="1" x14ac:dyDescent="0.35">
      <c r="C4" s="43" t="s">
        <v>381</v>
      </c>
      <c r="D4" s="43" t="s">
        <v>394</v>
      </c>
      <c r="E4" s="43" t="s">
        <v>395</v>
      </c>
      <c r="F4" s="30" t="s">
        <v>383</v>
      </c>
    </row>
    <row r="5" spans="2:8" ht="27.65" customHeight="1" x14ac:dyDescent="0.35">
      <c r="C5" s="13" t="s">
        <v>209</v>
      </c>
      <c r="D5" s="13"/>
      <c r="E5" s="13" t="s">
        <v>397</v>
      </c>
      <c r="F5" s="13" t="str">
        <f>IF(E5="Valeur imputée par une agence réceptrice","Imputation agence",IF(E5="Chiffre officiel","Officiel",IF(E5="Valeur estimée","Estimation FAO",IF(E5="Valeur manquante","Manquant",IF(E5="Chiffre de source externe (non oficielle)","Externe","?")))))</f>
        <v>Manquant</v>
      </c>
    </row>
    <row r="6" spans="2:8" ht="27.65" customHeight="1" x14ac:dyDescent="0.35">
      <c r="C6" s="13" t="s">
        <v>656</v>
      </c>
      <c r="D6" s="13"/>
      <c r="E6" s="13" t="s">
        <v>397</v>
      </c>
      <c r="F6" s="13" t="str">
        <f t="shared" ref="F6:F38" si="0">IF(E6="Valeur imputée par une agence réceptrice","Imputation agence",IF(E6="Chiffre officiel","Officiel",IF(E6="Valeur estimée","Estimation FAO",IF(E6="Valeur manquante","Manquant",IF(E6="Chiffre de source externe (non oficielle)","Externe","?")))))</f>
        <v>Manquant</v>
      </c>
    </row>
    <row r="7" spans="2:8" ht="27.65" customHeight="1" x14ac:dyDescent="0.35">
      <c r="C7" s="13" t="s">
        <v>215</v>
      </c>
      <c r="D7" s="13">
        <v>12600</v>
      </c>
      <c r="E7" s="13" t="s">
        <v>388</v>
      </c>
      <c r="F7" s="13" t="str">
        <f t="shared" si="0"/>
        <v>Estimation FAO</v>
      </c>
    </row>
    <row r="8" spans="2:8" ht="27.65" customHeight="1" x14ac:dyDescent="0.35">
      <c r="C8" s="13" t="s">
        <v>216</v>
      </c>
      <c r="D8" s="13">
        <v>2650</v>
      </c>
      <c r="E8" s="13" t="s">
        <v>386</v>
      </c>
      <c r="F8" s="13" t="str">
        <f t="shared" si="0"/>
        <v>Officiel</v>
      </c>
    </row>
    <row r="9" spans="2:8" ht="27.65" customHeight="1" x14ac:dyDescent="0.35">
      <c r="C9" s="13" t="s">
        <v>220</v>
      </c>
      <c r="D9" s="13"/>
      <c r="E9" s="13" t="s">
        <v>397</v>
      </c>
      <c r="F9" s="13" t="str">
        <f t="shared" si="0"/>
        <v>Manquant</v>
      </c>
    </row>
    <row r="10" spans="2:8" ht="27.65" customHeight="1" x14ac:dyDescent="0.35">
      <c r="C10" s="13" t="s">
        <v>235</v>
      </c>
      <c r="D10" s="13">
        <v>4306.6499999999996</v>
      </c>
      <c r="E10" s="13" t="s">
        <v>387</v>
      </c>
      <c r="F10" s="13" t="str">
        <f t="shared" si="0"/>
        <v>Imputation agence</v>
      </c>
    </row>
    <row r="11" spans="2:8" ht="27.65" customHeight="1" x14ac:dyDescent="0.35">
      <c r="C11" s="13" t="s">
        <v>236</v>
      </c>
      <c r="D11" s="13">
        <v>107402.88</v>
      </c>
      <c r="E11" s="13" t="s">
        <v>388</v>
      </c>
      <c r="F11" s="13" t="str">
        <f t="shared" si="0"/>
        <v>Estimation FAO</v>
      </c>
    </row>
    <row r="12" spans="2:8" ht="27.65" customHeight="1" x14ac:dyDescent="0.35">
      <c r="C12" s="13" t="s">
        <v>238</v>
      </c>
      <c r="D12" s="13">
        <v>0</v>
      </c>
      <c r="E12" s="13" t="s">
        <v>386</v>
      </c>
      <c r="F12" s="13" t="str">
        <f t="shared" si="0"/>
        <v>Officiel</v>
      </c>
    </row>
    <row r="13" spans="2:8" ht="27.65" customHeight="1" x14ac:dyDescent="0.35">
      <c r="C13" s="13" t="s">
        <v>245</v>
      </c>
      <c r="D13" s="13">
        <v>0</v>
      </c>
      <c r="E13" s="13" t="s">
        <v>386</v>
      </c>
      <c r="F13" s="13" t="str">
        <f t="shared" si="0"/>
        <v>Officiel</v>
      </c>
    </row>
    <row r="14" spans="2:8" ht="27.65" customHeight="1" x14ac:dyDescent="0.35">
      <c r="C14" s="13" t="s">
        <v>251</v>
      </c>
      <c r="D14" s="13">
        <v>460</v>
      </c>
      <c r="E14" s="13" t="s">
        <v>386</v>
      </c>
      <c r="F14" s="13" t="str">
        <f t="shared" si="0"/>
        <v>Officiel</v>
      </c>
    </row>
    <row r="15" spans="2:8" ht="27.65" customHeight="1" x14ac:dyDescent="0.35">
      <c r="C15" s="13" t="s">
        <v>252</v>
      </c>
      <c r="D15" s="13">
        <v>0</v>
      </c>
      <c r="E15" s="13" t="s">
        <v>386</v>
      </c>
      <c r="F15" s="13" t="str">
        <f t="shared" si="0"/>
        <v>Officiel</v>
      </c>
    </row>
    <row r="16" spans="2:8" ht="27.65" customHeight="1" x14ac:dyDescent="0.35">
      <c r="C16" s="13" t="s">
        <v>664</v>
      </c>
      <c r="D16" s="13">
        <v>22255</v>
      </c>
      <c r="E16" s="13" t="s">
        <v>386</v>
      </c>
      <c r="F16" s="13" t="str">
        <f t="shared" si="0"/>
        <v>Officiel</v>
      </c>
    </row>
    <row r="17" spans="3:6" ht="27.65" customHeight="1" x14ac:dyDescent="0.35">
      <c r="C17" s="13" t="s">
        <v>675</v>
      </c>
      <c r="D17" s="13">
        <v>1316.97</v>
      </c>
      <c r="E17" s="13" t="s">
        <v>388</v>
      </c>
      <c r="F17" s="13" t="str">
        <f t="shared" si="0"/>
        <v>Estimation FAO</v>
      </c>
    </row>
    <row r="18" spans="3:6" ht="27.65" customHeight="1" x14ac:dyDescent="0.35">
      <c r="C18" s="13" t="s">
        <v>258</v>
      </c>
      <c r="D18" s="13">
        <v>122820</v>
      </c>
      <c r="E18" s="13" t="s">
        <v>386</v>
      </c>
      <c r="F18" s="13" t="str">
        <f t="shared" si="0"/>
        <v>Officiel</v>
      </c>
    </row>
    <row r="19" spans="3:6" ht="27.65" customHeight="1" x14ac:dyDescent="0.35">
      <c r="C19" s="13" t="s">
        <v>263</v>
      </c>
      <c r="D19" s="13">
        <v>70</v>
      </c>
      <c r="E19" s="13" t="s">
        <v>386</v>
      </c>
      <c r="F19" s="13" t="str">
        <f t="shared" si="0"/>
        <v>Officiel</v>
      </c>
    </row>
    <row r="20" spans="3:6" ht="27.65" customHeight="1" x14ac:dyDescent="0.35">
      <c r="C20" s="13" t="s">
        <v>274</v>
      </c>
      <c r="D20" s="13"/>
      <c r="E20" s="13" t="s">
        <v>397</v>
      </c>
      <c r="F20" s="13" t="str">
        <f t="shared" si="0"/>
        <v>Manquant</v>
      </c>
    </row>
    <row r="21" spans="3:6" ht="27.65" customHeight="1" x14ac:dyDescent="0.35">
      <c r="C21" s="13" t="s">
        <v>282</v>
      </c>
      <c r="D21" s="13">
        <v>2350</v>
      </c>
      <c r="E21" s="13" t="s">
        <v>386</v>
      </c>
      <c r="F21" s="13" t="str">
        <f t="shared" si="0"/>
        <v>Officiel</v>
      </c>
    </row>
    <row r="22" spans="3:6" ht="27.65" customHeight="1" x14ac:dyDescent="0.35">
      <c r="C22" s="13" t="s">
        <v>284</v>
      </c>
      <c r="D22" s="13">
        <v>0.54</v>
      </c>
      <c r="E22" s="13" t="s">
        <v>387</v>
      </c>
      <c r="F22" s="13" t="str">
        <f t="shared" si="0"/>
        <v>Imputation agence</v>
      </c>
    </row>
    <row r="23" spans="3:6" ht="27.65" customHeight="1" x14ac:dyDescent="0.35">
      <c r="C23" s="13" t="s">
        <v>297</v>
      </c>
      <c r="D23" s="13">
        <v>2490</v>
      </c>
      <c r="E23" s="13" t="s">
        <v>386</v>
      </c>
      <c r="F23" s="13" t="str">
        <f t="shared" si="0"/>
        <v>Officiel</v>
      </c>
    </row>
    <row r="24" spans="3:6" ht="27.65" customHeight="1" x14ac:dyDescent="0.35">
      <c r="C24" s="13" t="s">
        <v>298</v>
      </c>
      <c r="D24" s="13">
        <v>0</v>
      </c>
      <c r="E24" s="13" t="s">
        <v>386</v>
      </c>
      <c r="F24" s="13" t="str">
        <f t="shared" si="0"/>
        <v>Officiel</v>
      </c>
    </row>
    <row r="25" spans="3:6" ht="27.65" customHeight="1" x14ac:dyDescent="0.35">
      <c r="C25" s="13" t="s">
        <v>304</v>
      </c>
      <c r="D25" s="13">
        <v>0</v>
      </c>
      <c r="E25" s="13" t="s">
        <v>386</v>
      </c>
      <c r="F25" s="13" t="str">
        <f t="shared" si="0"/>
        <v>Officiel</v>
      </c>
    </row>
    <row r="26" spans="3:6" ht="27.65" customHeight="1" x14ac:dyDescent="0.35">
      <c r="C26" s="13" t="s">
        <v>325</v>
      </c>
      <c r="D26" s="13"/>
      <c r="E26" s="13" t="s">
        <v>397</v>
      </c>
      <c r="F26" s="13" t="str">
        <f t="shared" si="0"/>
        <v>Manquant</v>
      </c>
    </row>
    <row r="27" spans="3:6" ht="27.65" customHeight="1" x14ac:dyDescent="0.35">
      <c r="C27" s="13" t="s">
        <v>528</v>
      </c>
      <c r="D27" s="13">
        <v>13630</v>
      </c>
      <c r="E27" s="13" t="s">
        <v>386</v>
      </c>
      <c r="F27" s="13" t="str">
        <f t="shared" si="0"/>
        <v>Officiel</v>
      </c>
    </row>
    <row r="28" spans="3:6" ht="27.65" customHeight="1" x14ac:dyDescent="0.35">
      <c r="C28" s="13" t="s">
        <v>333</v>
      </c>
      <c r="D28" s="13">
        <v>4690</v>
      </c>
      <c r="E28" s="13" t="s">
        <v>386</v>
      </c>
      <c r="F28" s="13" t="str">
        <f t="shared" si="0"/>
        <v>Officiel</v>
      </c>
    </row>
    <row r="29" spans="3:6" ht="27.65" customHeight="1" x14ac:dyDescent="0.35">
      <c r="C29" s="13" t="s">
        <v>336</v>
      </c>
      <c r="D29" s="13"/>
      <c r="E29" s="13" t="s">
        <v>397</v>
      </c>
      <c r="F29" s="13" t="str">
        <f t="shared" si="0"/>
        <v>Manquant</v>
      </c>
    </row>
    <row r="30" spans="3:6" ht="27.65" customHeight="1" x14ac:dyDescent="0.35">
      <c r="C30" s="13" t="s">
        <v>677</v>
      </c>
      <c r="D30" s="13"/>
      <c r="E30" s="13" t="s">
        <v>397</v>
      </c>
      <c r="F30" s="13" t="str">
        <f t="shared" si="0"/>
        <v>Manquant</v>
      </c>
    </row>
    <row r="31" spans="3:6" ht="27.65" customHeight="1" x14ac:dyDescent="0.35">
      <c r="C31" s="13" t="s">
        <v>660</v>
      </c>
      <c r="D31" s="13">
        <v>16.260000000000002</v>
      </c>
      <c r="E31" s="13" t="s">
        <v>388</v>
      </c>
      <c r="F31" s="13" t="str">
        <f t="shared" si="0"/>
        <v>Estimation FAO</v>
      </c>
    </row>
    <row r="32" spans="3:6" ht="27.65" customHeight="1" x14ac:dyDescent="0.35">
      <c r="C32" s="13" t="s">
        <v>659</v>
      </c>
      <c r="D32" s="13">
        <v>15482.08</v>
      </c>
      <c r="E32" s="13" t="s">
        <v>388</v>
      </c>
      <c r="F32" s="13" t="str">
        <f t="shared" si="0"/>
        <v>Estimation FAO</v>
      </c>
    </row>
    <row r="33" spans="3:6" ht="27.65" customHeight="1" x14ac:dyDescent="0.35">
      <c r="C33" s="13" t="s">
        <v>342</v>
      </c>
      <c r="D33" s="13">
        <v>1160</v>
      </c>
      <c r="E33" s="13" t="s">
        <v>386</v>
      </c>
      <c r="F33" s="13" t="str">
        <f t="shared" si="0"/>
        <v>Officiel</v>
      </c>
    </row>
    <row r="34" spans="3:6" ht="27.65" customHeight="1" x14ac:dyDescent="0.35">
      <c r="C34" s="13" t="s">
        <v>356</v>
      </c>
      <c r="D34" s="13">
        <v>0</v>
      </c>
      <c r="E34" s="13" t="s">
        <v>386</v>
      </c>
      <c r="F34" s="13" t="str">
        <f t="shared" si="0"/>
        <v>Officiel</v>
      </c>
    </row>
    <row r="35" spans="3:6" ht="27.65" customHeight="1" x14ac:dyDescent="0.35">
      <c r="C35" s="13" t="s">
        <v>361</v>
      </c>
      <c r="D35" s="13"/>
      <c r="E35" s="13" t="s">
        <v>397</v>
      </c>
      <c r="F35" s="13" t="str">
        <f t="shared" si="0"/>
        <v>Manquant</v>
      </c>
    </row>
    <row r="36" spans="3:6" ht="27.65" customHeight="1" x14ac:dyDescent="0.35">
      <c r="C36" s="13" t="s">
        <v>341</v>
      </c>
      <c r="D36" s="13">
        <v>130</v>
      </c>
      <c r="E36" s="13" t="s">
        <v>386</v>
      </c>
      <c r="F36" s="13" t="str">
        <f t="shared" si="0"/>
        <v>Officiel</v>
      </c>
    </row>
    <row r="37" spans="3:6" ht="27.65" customHeight="1" x14ac:dyDescent="0.35">
      <c r="C37" s="13" t="s">
        <v>527</v>
      </c>
      <c r="D37" s="13">
        <v>1</v>
      </c>
      <c r="E37" s="13" t="s">
        <v>388</v>
      </c>
      <c r="F37" s="13" t="str">
        <f t="shared" si="0"/>
        <v>Estimation FAO</v>
      </c>
    </row>
    <row r="38" spans="3:6" ht="27.65" customHeight="1" x14ac:dyDescent="0.35">
      <c r="C38" s="13" t="s">
        <v>374</v>
      </c>
      <c r="D38" s="13">
        <v>714.7</v>
      </c>
      <c r="E38" s="13" t="s">
        <v>387</v>
      </c>
      <c r="F38" s="13" t="str">
        <f t="shared" si="0"/>
        <v>Imputation agence</v>
      </c>
    </row>
  </sheetData>
  <mergeCells count="2">
    <mergeCell ref="C3:F3"/>
    <mergeCell ref="C2:F2"/>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B0FCE-86C0-44A2-907A-19D717DFC5E3}">
  <sheetPr>
    <tabColor theme="9" tint="0.79998168889431442"/>
  </sheetPr>
  <dimension ref="B1:H30"/>
  <sheetViews>
    <sheetView zoomScale="94" zoomScaleNormal="94" workbookViewId="0">
      <selection activeCell="C2" sqref="C2:F2"/>
    </sheetView>
  </sheetViews>
  <sheetFormatPr baseColWidth="10" defaultColWidth="11.453125" defaultRowHeight="14.5" x14ac:dyDescent="0.35"/>
  <cols>
    <col min="1" max="1" width="13.36328125" style="5" customWidth="1"/>
    <col min="2" max="2" width="15.7265625" style="5" customWidth="1"/>
    <col min="3" max="4" width="26.453125" style="5" customWidth="1"/>
    <col min="5" max="5" width="37.81640625" style="5" customWidth="1"/>
    <col min="6" max="6" width="17.54296875" style="5" customWidth="1"/>
    <col min="7" max="7" width="12.7265625" style="5" customWidth="1"/>
    <col min="8" max="8" width="11.1796875" style="5" customWidth="1"/>
    <col min="9" max="16384" width="11.453125" style="5"/>
  </cols>
  <sheetData>
    <row r="1" spans="2:8" ht="67.5" customHeight="1" x14ac:dyDescent="0.35">
      <c r="B1" s="125" t="s">
        <v>740</v>
      </c>
      <c r="H1" s="124" t="s">
        <v>692</v>
      </c>
    </row>
    <row r="2" spans="2:8" ht="42.65" customHeight="1" x14ac:dyDescent="0.35">
      <c r="C2" s="169" t="s">
        <v>407</v>
      </c>
      <c r="D2" s="169"/>
      <c r="E2" s="169"/>
      <c r="F2" s="169"/>
    </row>
    <row r="3" spans="2:8" ht="54.75" customHeight="1" x14ac:dyDescent="0.35">
      <c r="C3" s="169" t="s">
        <v>408</v>
      </c>
      <c r="D3" s="169"/>
      <c r="E3" s="169"/>
      <c r="F3" s="169"/>
    </row>
    <row r="4" spans="2:8" ht="33.65" customHeight="1" x14ac:dyDescent="0.35">
      <c r="C4" s="43" t="s">
        <v>381</v>
      </c>
      <c r="D4" s="43" t="s">
        <v>394</v>
      </c>
      <c r="E4" s="43" t="s">
        <v>395</v>
      </c>
      <c r="F4" s="43" t="s">
        <v>383</v>
      </c>
    </row>
    <row r="5" spans="2:8" ht="29.5" customHeight="1" x14ac:dyDescent="0.35">
      <c r="C5" s="30" t="s">
        <v>206</v>
      </c>
      <c r="D5" s="30">
        <v>1230.3399999999999</v>
      </c>
      <c r="E5" s="30" t="s">
        <v>388</v>
      </c>
      <c r="F5" s="13" t="str">
        <f>IF(E5="Valeur imputée par une agence réceptrice","Imputation agence",IF(E5="Chiffre officiel","Officiel",IF(E5="Valeur estimée","Estimation FAO",IF(E5="Valeur manquante","Manquant",IF(E5="Chiffre de source externe (non oficielle)","Externe","?")))))</f>
        <v>Estimation FAO</v>
      </c>
    </row>
    <row r="6" spans="2:8" ht="29.5" customHeight="1" x14ac:dyDescent="0.35">
      <c r="C6" s="30" t="s">
        <v>211</v>
      </c>
      <c r="D6" s="30">
        <v>549.59</v>
      </c>
      <c r="E6" s="30" t="s">
        <v>387</v>
      </c>
      <c r="F6" s="13" t="str">
        <f t="shared" ref="F6:F30" si="0">IF(E6="Valeur imputée par une agence réceptrice","Imputation agence",IF(E6="Chiffre officiel","Officiel",IF(E6="Valeur estimée","Estimation FAO",IF(E6="Valeur manquante","Manquant",IF(E6="Chiffre de source externe (non oficielle)","Externe","?")))))</f>
        <v>Imputation agence</v>
      </c>
    </row>
    <row r="7" spans="2:8" ht="29.5" customHeight="1" x14ac:dyDescent="0.35">
      <c r="C7" s="30" t="s">
        <v>228</v>
      </c>
      <c r="D7" s="30">
        <v>95567</v>
      </c>
      <c r="E7" s="30" t="s">
        <v>386</v>
      </c>
      <c r="F7" s="13" t="str">
        <f t="shared" si="0"/>
        <v>Officiel</v>
      </c>
    </row>
    <row r="8" spans="2:8" ht="29.5" customHeight="1" x14ac:dyDescent="0.35">
      <c r="C8" s="30" t="s">
        <v>236</v>
      </c>
      <c r="D8" s="30">
        <v>14291.87</v>
      </c>
      <c r="E8" s="30" t="s">
        <v>388</v>
      </c>
      <c r="F8" s="13" t="str">
        <f t="shared" si="0"/>
        <v>Estimation FAO</v>
      </c>
    </row>
    <row r="9" spans="2:8" ht="29.5" customHeight="1" x14ac:dyDescent="0.35">
      <c r="C9" s="30" t="s">
        <v>683</v>
      </c>
      <c r="D9" s="30">
        <v>2.9</v>
      </c>
      <c r="E9" s="30" t="s">
        <v>387</v>
      </c>
      <c r="F9" s="13" t="str">
        <f t="shared" si="0"/>
        <v>Imputation agence</v>
      </c>
    </row>
    <row r="10" spans="2:8" ht="29.5" customHeight="1" x14ac:dyDescent="0.35">
      <c r="C10" s="30" t="s">
        <v>240</v>
      </c>
      <c r="D10" s="30"/>
      <c r="E10" s="30" t="s">
        <v>397</v>
      </c>
      <c r="F10" s="13" t="str">
        <f t="shared" si="0"/>
        <v>Manquant</v>
      </c>
    </row>
    <row r="11" spans="2:8" ht="29.5" customHeight="1" x14ac:dyDescent="0.35">
      <c r="C11" s="30" t="s">
        <v>246</v>
      </c>
      <c r="D11" s="30">
        <v>455.81</v>
      </c>
      <c r="E11" s="30" t="s">
        <v>388</v>
      </c>
      <c r="F11" s="13" t="str">
        <f t="shared" si="0"/>
        <v>Estimation FAO</v>
      </c>
    </row>
    <row r="12" spans="2:8" ht="29.5" customHeight="1" x14ac:dyDescent="0.35">
      <c r="C12" s="30" t="s">
        <v>665</v>
      </c>
      <c r="D12" s="30">
        <v>667.05</v>
      </c>
      <c r="E12" s="30" t="s">
        <v>387</v>
      </c>
      <c r="F12" s="13" t="str">
        <f t="shared" si="0"/>
        <v>Imputation agence</v>
      </c>
    </row>
    <row r="13" spans="2:8" ht="29.5" customHeight="1" x14ac:dyDescent="0.35">
      <c r="C13" s="30" t="s">
        <v>265</v>
      </c>
      <c r="D13" s="30"/>
      <c r="E13" s="30" t="s">
        <v>397</v>
      </c>
      <c r="F13" s="13" t="str">
        <f t="shared" si="0"/>
        <v>Manquant</v>
      </c>
    </row>
    <row r="14" spans="2:8" ht="29.5" customHeight="1" x14ac:dyDescent="0.35">
      <c r="C14" s="30" t="s">
        <v>266</v>
      </c>
      <c r="D14" s="30">
        <v>195.98</v>
      </c>
      <c r="E14" s="30" t="s">
        <v>387</v>
      </c>
      <c r="F14" s="13" t="str">
        <f t="shared" si="0"/>
        <v>Imputation agence</v>
      </c>
    </row>
    <row r="15" spans="2:8" ht="29.5" customHeight="1" x14ac:dyDescent="0.35">
      <c r="C15" s="30" t="s">
        <v>270</v>
      </c>
      <c r="D15" s="30">
        <v>11887.98</v>
      </c>
      <c r="E15" s="30" t="s">
        <v>388</v>
      </c>
      <c r="F15" s="13" t="str">
        <f t="shared" si="0"/>
        <v>Estimation FAO</v>
      </c>
    </row>
    <row r="16" spans="2:8" ht="29.5" customHeight="1" x14ac:dyDescent="0.35">
      <c r="C16" s="30" t="s">
        <v>276</v>
      </c>
      <c r="D16" s="30">
        <v>341.34</v>
      </c>
      <c r="E16" s="30" t="s">
        <v>388</v>
      </c>
      <c r="F16" s="13" t="str">
        <f t="shared" si="0"/>
        <v>Estimation FAO</v>
      </c>
    </row>
    <row r="17" spans="3:6" ht="29.5" customHeight="1" x14ac:dyDescent="0.35">
      <c r="C17" s="30" t="s">
        <v>283</v>
      </c>
      <c r="D17" s="30">
        <v>440</v>
      </c>
      <c r="E17" s="30" t="s">
        <v>387</v>
      </c>
      <c r="F17" s="13" t="str">
        <f t="shared" si="0"/>
        <v>Imputation agence</v>
      </c>
    </row>
    <row r="18" spans="3:6" ht="29.5" customHeight="1" x14ac:dyDescent="0.35">
      <c r="C18" s="30" t="s">
        <v>288</v>
      </c>
      <c r="D18" s="30">
        <v>25577</v>
      </c>
      <c r="E18" s="30" t="s">
        <v>386</v>
      </c>
      <c r="F18" s="13" t="str">
        <f t="shared" si="0"/>
        <v>Officiel</v>
      </c>
    </row>
    <row r="19" spans="3:6" ht="29.5" customHeight="1" x14ac:dyDescent="0.35">
      <c r="C19" s="30" t="s">
        <v>300</v>
      </c>
      <c r="D19" s="30">
        <v>17585.46</v>
      </c>
      <c r="E19" s="30" t="s">
        <v>387</v>
      </c>
      <c r="F19" s="13" t="str">
        <f t="shared" si="0"/>
        <v>Imputation agence</v>
      </c>
    </row>
    <row r="20" spans="3:6" ht="29.5" customHeight="1" x14ac:dyDescent="0.35">
      <c r="C20" s="30" t="s">
        <v>302</v>
      </c>
      <c r="D20" s="30">
        <v>138.72</v>
      </c>
      <c r="E20" s="30" t="s">
        <v>388</v>
      </c>
      <c r="F20" s="13" t="str">
        <f t="shared" si="0"/>
        <v>Estimation FAO</v>
      </c>
    </row>
    <row r="21" spans="3:6" ht="29.5" customHeight="1" x14ac:dyDescent="0.35">
      <c r="C21" s="30" t="s">
        <v>305</v>
      </c>
      <c r="D21" s="30">
        <v>1691.2</v>
      </c>
      <c r="E21" s="30" t="s">
        <v>387</v>
      </c>
      <c r="F21" s="13" t="str">
        <f t="shared" si="0"/>
        <v>Imputation agence</v>
      </c>
    </row>
    <row r="22" spans="3:6" ht="29.5" customHeight="1" x14ac:dyDescent="0.35">
      <c r="C22" s="30" t="s">
        <v>308</v>
      </c>
      <c r="D22" s="30">
        <v>6894</v>
      </c>
      <c r="E22" s="30" t="s">
        <v>386</v>
      </c>
      <c r="F22" s="13" t="str">
        <f t="shared" si="0"/>
        <v>Officiel</v>
      </c>
    </row>
    <row r="23" spans="3:6" ht="29.5" customHeight="1" x14ac:dyDescent="0.35">
      <c r="C23" s="30" t="s">
        <v>311</v>
      </c>
      <c r="D23" s="30">
        <v>609.6</v>
      </c>
      <c r="E23" s="30" t="s">
        <v>388</v>
      </c>
      <c r="F23" s="13" t="str">
        <f t="shared" si="0"/>
        <v>Estimation FAO</v>
      </c>
    </row>
    <row r="24" spans="3:6" ht="29.5" customHeight="1" x14ac:dyDescent="0.35">
      <c r="C24" s="30" t="s">
        <v>323</v>
      </c>
      <c r="D24" s="30">
        <v>4.3899999999999997</v>
      </c>
      <c r="E24" s="30" t="s">
        <v>388</v>
      </c>
      <c r="F24" s="13" t="str">
        <f t="shared" si="0"/>
        <v>Estimation FAO</v>
      </c>
    </row>
    <row r="25" spans="3:6" ht="29.5" customHeight="1" x14ac:dyDescent="0.35">
      <c r="C25" s="30" t="s">
        <v>338</v>
      </c>
      <c r="D25" s="30">
        <v>238.83</v>
      </c>
      <c r="E25" s="30" t="s">
        <v>387</v>
      </c>
      <c r="F25" s="13" t="str">
        <f t="shared" si="0"/>
        <v>Imputation agence</v>
      </c>
    </row>
    <row r="26" spans="3:6" ht="29.5" customHeight="1" x14ac:dyDescent="0.35">
      <c r="C26" s="30" t="s">
        <v>339</v>
      </c>
      <c r="D26" s="30">
        <v>0</v>
      </c>
      <c r="E26" s="30" t="s">
        <v>387</v>
      </c>
      <c r="F26" s="13" t="str">
        <f t="shared" si="0"/>
        <v>Imputation agence</v>
      </c>
    </row>
    <row r="27" spans="3:6" ht="29.5" customHeight="1" x14ac:dyDescent="0.35">
      <c r="C27" s="30" t="s">
        <v>340</v>
      </c>
      <c r="D27" s="30">
        <v>34.119999999999997</v>
      </c>
      <c r="E27" s="30" t="s">
        <v>388</v>
      </c>
      <c r="F27" s="13" t="str">
        <f t="shared" si="0"/>
        <v>Estimation FAO</v>
      </c>
    </row>
    <row r="28" spans="3:6" ht="29.5" customHeight="1" x14ac:dyDescent="0.35">
      <c r="C28" s="30" t="s">
        <v>678</v>
      </c>
      <c r="D28" s="30">
        <v>56733</v>
      </c>
      <c r="E28" s="30" t="s">
        <v>386</v>
      </c>
      <c r="F28" s="13" t="str">
        <f t="shared" si="0"/>
        <v>Officiel</v>
      </c>
    </row>
    <row r="29" spans="3:6" ht="29.5" customHeight="1" x14ac:dyDescent="0.35">
      <c r="C29" s="30" t="s">
        <v>367</v>
      </c>
      <c r="D29" s="30">
        <v>11.85</v>
      </c>
      <c r="E29" s="30" t="s">
        <v>388</v>
      </c>
      <c r="F29" s="13" t="str">
        <f t="shared" si="0"/>
        <v>Estimation FAO</v>
      </c>
    </row>
    <row r="30" spans="3:6" ht="29.5" customHeight="1" x14ac:dyDescent="0.35">
      <c r="C30" s="30" t="s">
        <v>680</v>
      </c>
      <c r="D30" s="30">
        <v>2273.0300000000002</v>
      </c>
      <c r="E30" s="30" t="s">
        <v>388</v>
      </c>
      <c r="F30" s="13" t="str">
        <f t="shared" si="0"/>
        <v>Estimation FAO</v>
      </c>
    </row>
  </sheetData>
  <mergeCells count="2">
    <mergeCell ref="C2:F2"/>
    <mergeCell ref="C3:F3"/>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EF825-2059-4545-BACB-AB34944C703A}">
  <sheetPr>
    <tabColor theme="9" tint="0.79998168889431442"/>
  </sheetPr>
  <dimension ref="B1:H27"/>
  <sheetViews>
    <sheetView zoomScale="94" zoomScaleNormal="94" workbookViewId="0">
      <selection activeCell="B2" sqref="B2"/>
    </sheetView>
  </sheetViews>
  <sheetFormatPr baseColWidth="10" defaultColWidth="11.453125" defaultRowHeight="14.5" x14ac:dyDescent="0.35"/>
  <cols>
    <col min="1" max="1" width="13.36328125" style="5" customWidth="1"/>
    <col min="2" max="2" width="15.54296875" style="5" customWidth="1"/>
    <col min="3" max="3" width="26.1796875" style="5" customWidth="1"/>
    <col min="4" max="4" width="20.1796875" style="5" customWidth="1"/>
    <col min="5" max="5" width="39.54296875" style="5" customWidth="1"/>
    <col min="6" max="6" width="18.54296875" style="5" customWidth="1"/>
    <col min="7" max="7" width="12.7265625" style="5" customWidth="1"/>
    <col min="8" max="8" width="11.1796875" style="5" customWidth="1"/>
    <col min="9" max="16384" width="11.453125" style="5"/>
  </cols>
  <sheetData>
    <row r="1" spans="2:8" ht="67.5" customHeight="1" x14ac:dyDescent="0.35">
      <c r="B1" s="125" t="s">
        <v>740</v>
      </c>
      <c r="H1" s="124" t="s">
        <v>692</v>
      </c>
    </row>
    <row r="2" spans="2:8" ht="45" customHeight="1" x14ac:dyDescent="0.35">
      <c r="C2" s="169" t="s">
        <v>405</v>
      </c>
      <c r="D2" s="169"/>
      <c r="E2" s="169"/>
      <c r="F2" s="169"/>
    </row>
    <row r="3" spans="2:8" ht="72.75" customHeight="1" x14ac:dyDescent="0.35">
      <c r="C3" s="169" t="s">
        <v>406</v>
      </c>
      <c r="D3" s="169"/>
      <c r="E3" s="169"/>
      <c r="F3" s="169"/>
    </row>
    <row r="4" spans="2:8" ht="35.15" customHeight="1" x14ac:dyDescent="0.35">
      <c r="C4" s="43" t="s">
        <v>381</v>
      </c>
      <c r="D4" s="43" t="s">
        <v>394</v>
      </c>
      <c r="E4" s="43" t="s">
        <v>395</v>
      </c>
      <c r="F4" s="43" t="s">
        <v>383</v>
      </c>
    </row>
    <row r="5" spans="2:8" ht="35.15" customHeight="1" x14ac:dyDescent="0.35">
      <c r="C5" s="30" t="s">
        <v>206</v>
      </c>
      <c r="D5" s="30">
        <v>795.16</v>
      </c>
      <c r="E5" s="30" t="s">
        <v>387</v>
      </c>
      <c r="F5" s="13" t="str">
        <f>IF(E5="Valeur imputée par une agence réceptrice","Imputation agence",IF(E5="Chiffre officiel","Officiel",IF(E5="Valeur estimée","Estimation FAO",IF(E5="Valeur manquante","Manquant",IF(E5="Chiffre de source externe (non oficielle)","Externe","?")))))</f>
        <v>Imputation agence</v>
      </c>
    </row>
    <row r="6" spans="2:8" ht="35.15" customHeight="1" x14ac:dyDescent="0.35">
      <c r="C6" s="30" t="s">
        <v>211</v>
      </c>
      <c r="D6" s="30">
        <v>823.82</v>
      </c>
      <c r="E6" s="30" t="s">
        <v>387</v>
      </c>
      <c r="F6" s="13" t="str">
        <f t="shared" ref="F6:F27" si="0">IF(E6="Valeur imputée par une agence réceptrice","Imputation agence",IF(E6="Chiffre officiel","Officiel",IF(E6="Valeur estimée","Estimation FAO",IF(E6="Valeur manquante","Manquant",IF(E6="Chiffre de source externe (non oficielle)","Externe","?")))))</f>
        <v>Imputation agence</v>
      </c>
    </row>
    <row r="7" spans="2:8" ht="35.15" customHeight="1" x14ac:dyDescent="0.35">
      <c r="C7" s="30" t="s">
        <v>220</v>
      </c>
      <c r="D7" s="30">
        <v>70</v>
      </c>
      <c r="E7" s="30" t="s">
        <v>388</v>
      </c>
      <c r="F7" s="13" t="str">
        <f t="shared" si="0"/>
        <v>Estimation FAO</v>
      </c>
    </row>
    <row r="8" spans="2:8" ht="35.15" customHeight="1" x14ac:dyDescent="0.35">
      <c r="C8" s="30" t="s">
        <v>228</v>
      </c>
      <c r="D8" s="30">
        <v>3057</v>
      </c>
      <c r="E8" s="30" t="s">
        <v>386</v>
      </c>
      <c r="F8" s="13" t="str">
        <f t="shared" si="0"/>
        <v>Officiel</v>
      </c>
    </row>
    <row r="9" spans="2:8" ht="35.15" customHeight="1" x14ac:dyDescent="0.35">
      <c r="C9" s="30" t="s">
        <v>235</v>
      </c>
      <c r="D9" s="30">
        <v>9191.76</v>
      </c>
      <c r="E9" s="30" t="s">
        <v>388</v>
      </c>
      <c r="F9" s="13" t="str">
        <f t="shared" si="0"/>
        <v>Estimation FAO</v>
      </c>
    </row>
    <row r="10" spans="2:8" ht="35.15" customHeight="1" x14ac:dyDescent="0.35">
      <c r="C10" s="30" t="s">
        <v>236</v>
      </c>
      <c r="D10" s="30">
        <v>21839.11</v>
      </c>
      <c r="E10" s="30" t="s">
        <v>388</v>
      </c>
      <c r="F10" s="13" t="str">
        <f t="shared" si="0"/>
        <v>Estimation FAO</v>
      </c>
    </row>
    <row r="11" spans="2:8" ht="36" customHeight="1" x14ac:dyDescent="0.35">
      <c r="C11" s="73" t="s">
        <v>246</v>
      </c>
      <c r="D11" s="73">
        <v>11994.72</v>
      </c>
      <c r="E11" s="73" t="s">
        <v>388</v>
      </c>
      <c r="F11" s="13" t="str">
        <f t="shared" si="0"/>
        <v>Estimation FAO</v>
      </c>
    </row>
    <row r="12" spans="2:8" ht="36" customHeight="1" x14ac:dyDescent="0.35">
      <c r="C12" s="30" t="s">
        <v>676</v>
      </c>
      <c r="D12" s="30">
        <v>1004.56</v>
      </c>
      <c r="E12" s="30" t="s">
        <v>388</v>
      </c>
      <c r="F12" s="13" t="str">
        <f t="shared" si="0"/>
        <v>Estimation FAO</v>
      </c>
    </row>
    <row r="13" spans="2:8" ht="36" customHeight="1" x14ac:dyDescent="0.35">
      <c r="C13" s="30" t="s">
        <v>665</v>
      </c>
      <c r="D13" s="30">
        <v>536.84</v>
      </c>
      <c r="E13" s="30" t="s">
        <v>388</v>
      </c>
      <c r="F13" s="13" t="str">
        <f t="shared" si="0"/>
        <v>Estimation FAO</v>
      </c>
    </row>
    <row r="14" spans="2:8" ht="36" customHeight="1" x14ac:dyDescent="0.35">
      <c r="C14" s="30" t="s">
        <v>675</v>
      </c>
      <c r="D14" s="30">
        <v>50894.13</v>
      </c>
      <c r="E14" s="30" t="s">
        <v>387</v>
      </c>
      <c r="F14" s="13" t="str">
        <f t="shared" si="0"/>
        <v>Imputation agence</v>
      </c>
    </row>
    <row r="15" spans="2:8" ht="36" customHeight="1" x14ac:dyDescent="0.35">
      <c r="C15" s="30" t="s">
        <v>265</v>
      </c>
      <c r="D15" s="30">
        <v>266.98</v>
      </c>
      <c r="E15" s="30" t="s">
        <v>387</v>
      </c>
      <c r="F15" s="13" t="str">
        <f t="shared" si="0"/>
        <v>Imputation agence</v>
      </c>
    </row>
    <row r="16" spans="2:8" ht="36" customHeight="1" x14ac:dyDescent="0.35">
      <c r="C16" s="30" t="s">
        <v>274</v>
      </c>
      <c r="D16" s="30">
        <v>101895.74</v>
      </c>
      <c r="E16" s="30" t="s">
        <v>388</v>
      </c>
      <c r="F16" s="13" t="str">
        <f t="shared" si="0"/>
        <v>Estimation FAO</v>
      </c>
    </row>
    <row r="17" spans="3:6" ht="36" customHeight="1" x14ac:dyDescent="0.35">
      <c r="C17" s="30" t="s">
        <v>276</v>
      </c>
      <c r="D17" s="30">
        <v>3333.76</v>
      </c>
      <c r="E17" s="30" t="s">
        <v>388</v>
      </c>
      <c r="F17" s="13" t="str">
        <f t="shared" si="0"/>
        <v>Estimation FAO</v>
      </c>
    </row>
    <row r="18" spans="3:6" ht="36" customHeight="1" x14ac:dyDescent="0.35">
      <c r="C18" s="30" t="s">
        <v>300</v>
      </c>
      <c r="D18" s="30">
        <v>158.34</v>
      </c>
      <c r="E18" s="30" t="s">
        <v>388</v>
      </c>
      <c r="F18" s="13" t="str">
        <f t="shared" si="0"/>
        <v>Estimation FAO</v>
      </c>
    </row>
    <row r="19" spans="3:6" ht="36" customHeight="1" x14ac:dyDescent="0.35">
      <c r="C19" s="30" t="s">
        <v>301</v>
      </c>
      <c r="D19" s="30">
        <v>4361.16</v>
      </c>
      <c r="E19" s="30" t="s">
        <v>387</v>
      </c>
      <c r="F19" s="13" t="str">
        <f t="shared" si="0"/>
        <v>Imputation agence</v>
      </c>
    </row>
    <row r="20" spans="3:6" ht="36" customHeight="1" x14ac:dyDescent="0.35">
      <c r="C20" s="30" t="s">
        <v>303</v>
      </c>
      <c r="D20" s="30">
        <v>1479.48</v>
      </c>
      <c r="E20" s="30" t="s">
        <v>388</v>
      </c>
      <c r="F20" s="13" t="str">
        <f t="shared" si="0"/>
        <v>Estimation FAO</v>
      </c>
    </row>
    <row r="21" spans="3:6" ht="36" customHeight="1" x14ac:dyDescent="0.35">
      <c r="C21" s="30" t="s">
        <v>311</v>
      </c>
      <c r="D21" s="30">
        <v>3729.46</v>
      </c>
      <c r="E21" s="30" t="s">
        <v>387</v>
      </c>
      <c r="F21" s="13" t="str">
        <f t="shared" si="0"/>
        <v>Imputation agence</v>
      </c>
    </row>
    <row r="22" spans="3:6" ht="36" customHeight="1" x14ac:dyDescent="0.35">
      <c r="C22" s="30" t="s">
        <v>657</v>
      </c>
      <c r="D22" s="30">
        <v>495.9</v>
      </c>
      <c r="E22" s="30" t="s">
        <v>387</v>
      </c>
      <c r="F22" s="13" t="str">
        <f t="shared" si="0"/>
        <v>Imputation agence</v>
      </c>
    </row>
    <row r="23" spans="3:6" ht="36" customHeight="1" x14ac:dyDescent="0.35">
      <c r="C23" s="30" t="s">
        <v>316</v>
      </c>
      <c r="D23" s="30">
        <v>1556.43</v>
      </c>
      <c r="E23" s="30" t="s">
        <v>388</v>
      </c>
      <c r="F23" s="13" t="str">
        <f t="shared" si="0"/>
        <v>Estimation FAO</v>
      </c>
    </row>
    <row r="24" spans="3:6" ht="36" customHeight="1" x14ac:dyDescent="0.35">
      <c r="C24" s="30" t="s">
        <v>325</v>
      </c>
      <c r="D24" s="30">
        <v>271.73</v>
      </c>
      <c r="E24" s="30" t="s">
        <v>388</v>
      </c>
      <c r="F24" s="13" t="str">
        <f t="shared" si="0"/>
        <v>Estimation FAO</v>
      </c>
    </row>
    <row r="25" spans="3:6" ht="36" customHeight="1" x14ac:dyDescent="0.35">
      <c r="C25" s="30" t="s">
        <v>338</v>
      </c>
      <c r="D25" s="30">
        <v>117.79</v>
      </c>
      <c r="E25" s="30" t="s">
        <v>387</v>
      </c>
      <c r="F25" s="13" t="str">
        <f t="shared" si="0"/>
        <v>Imputation agence</v>
      </c>
    </row>
    <row r="26" spans="3:6" ht="36" customHeight="1" x14ac:dyDescent="0.35">
      <c r="C26" s="30" t="s">
        <v>339</v>
      </c>
      <c r="D26" s="30">
        <v>7925.9</v>
      </c>
      <c r="E26" s="30" t="s">
        <v>388</v>
      </c>
      <c r="F26" s="13" t="str">
        <f t="shared" si="0"/>
        <v>Estimation FAO</v>
      </c>
    </row>
    <row r="27" spans="3:6" ht="36" customHeight="1" x14ac:dyDescent="0.35">
      <c r="C27" s="30" t="s">
        <v>367</v>
      </c>
      <c r="D27" s="30">
        <v>2108.4499999999998</v>
      </c>
      <c r="E27" s="30" t="s">
        <v>388</v>
      </c>
      <c r="F27" s="13" t="str">
        <f t="shared" si="0"/>
        <v>Estimation FAO</v>
      </c>
    </row>
  </sheetData>
  <mergeCells count="2">
    <mergeCell ref="C2:F2"/>
    <mergeCell ref="C3:F3"/>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7A55B-716E-4C02-BE17-F2E1A3721B76}">
  <sheetPr>
    <tabColor theme="9" tint="0.79998168889431442"/>
  </sheetPr>
  <dimension ref="B1:H11"/>
  <sheetViews>
    <sheetView zoomScale="94" zoomScaleNormal="94" workbookViewId="0">
      <selection sqref="A1:XFD1"/>
    </sheetView>
  </sheetViews>
  <sheetFormatPr baseColWidth="10" defaultColWidth="11.453125" defaultRowHeight="14.5" x14ac:dyDescent="0.35"/>
  <cols>
    <col min="1" max="1" width="13.36328125" style="5" customWidth="1"/>
    <col min="2" max="2" width="15.81640625" style="5" customWidth="1"/>
    <col min="3" max="4" width="20.1796875" style="5" customWidth="1"/>
    <col min="5" max="5" width="39.54296875" style="5" customWidth="1"/>
    <col min="6" max="6" width="18.453125" style="5" customWidth="1"/>
    <col min="7" max="7" width="12.7265625" style="5" customWidth="1"/>
    <col min="8" max="8" width="11.1796875" style="5" customWidth="1"/>
    <col min="9" max="16384" width="11.453125" style="5"/>
  </cols>
  <sheetData>
    <row r="1" spans="2:8" ht="67.5" customHeight="1" x14ac:dyDescent="0.35">
      <c r="B1" s="125" t="s">
        <v>740</v>
      </c>
      <c r="H1" s="124" t="s">
        <v>692</v>
      </c>
    </row>
    <row r="2" spans="2:8" ht="45" customHeight="1" x14ac:dyDescent="0.35">
      <c r="C2" s="169" t="s">
        <v>409</v>
      </c>
      <c r="D2" s="169"/>
      <c r="E2" s="169"/>
      <c r="F2" s="169"/>
    </row>
    <row r="3" spans="2:8" ht="45" customHeight="1" x14ac:dyDescent="0.35">
      <c r="C3" s="169" t="s">
        <v>410</v>
      </c>
      <c r="D3" s="169"/>
      <c r="E3" s="169"/>
      <c r="F3" s="169"/>
    </row>
    <row r="4" spans="2:8" ht="35.15" customHeight="1" x14ac:dyDescent="0.35">
      <c r="C4" s="52" t="s">
        <v>381</v>
      </c>
      <c r="D4" s="52" t="s">
        <v>394</v>
      </c>
      <c r="E4" s="52" t="s">
        <v>395</v>
      </c>
      <c r="F4" s="52" t="s">
        <v>383</v>
      </c>
    </row>
    <row r="5" spans="2:8" ht="35.15" customHeight="1" x14ac:dyDescent="0.35">
      <c r="C5" s="13" t="s">
        <v>243</v>
      </c>
      <c r="D5" s="13">
        <v>1261.2</v>
      </c>
      <c r="E5" s="13" t="s">
        <v>387</v>
      </c>
      <c r="F5" s="13" t="str">
        <f>IF(E5="Valeur imputée par une agence réceptrice","Imputation agence",IF(E5="Chiffre officiel","Officiel",IF(E5="Valeur estimée","Estimation FAO",IF(E5="Valeur manquante","Manquant",IF(E5="Chiffre de source externe (non oficielle)","Externe","?")))))</f>
        <v>Imputation agence</v>
      </c>
    </row>
    <row r="6" spans="2:8" ht="35.15" customHeight="1" x14ac:dyDescent="0.35">
      <c r="C6" s="13" t="s">
        <v>662</v>
      </c>
      <c r="D6" s="13">
        <v>37884.54</v>
      </c>
      <c r="E6" s="13" t="s">
        <v>388</v>
      </c>
      <c r="F6" s="13" t="str">
        <f t="shared" ref="F6:F11" si="0">IF(E6="Valeur imputée par une agence réceptrice","Imputation agence",IF(E6="Chiffre officiel","Officiel",IF(E6="Valeur estimée","Estimation FAO",IF(E6="Valeur manquante","Manquant",IF(E6="Chiffre de source externe (non oficielle)","Externe","?")))))</f>
        <v>Estimation FAO</v>
      </c>
    </row>
    <row r="7" spans="2:8" ht="35.15" customHeight="1" x14ac:dyDescent="0.35">
      <c r="C7" s="13" t="s">
        <v>267</v>
      </c>
      <c r="D7" s="13">
        <v>231.94</v>
      </c>
      <c r="E7" s="13" t="s">
        <v>388</v>
      </c>
      <c r="F7" s="13" t="str">
        <f t="shared" si="0"/>
        <v>Estimation FAO</v>
      </c>
    </row>
    <row r="8" spans="2:8" ht="35.15" customHeight="1" x14ac:dyDescent="0.35">
      <c r="C8" s="13" t="s">
        <v>276</v>
      </c>
      <c r="D8" s="13">
        <v>558.66</v>
      </c>
      <c r="E8" s="13" t="s">
        <v>387</v>
      </c>
      <c r="F8" s="13" t="str">
        <f t="shared" si="0"/>
        <v>Imputation agence</v>
      </c>
    </row>
    <row r="9" spans="2:8" ht="35.15" customHeight="1" x14ac:dyDescent="0.35">
      <c r="C9" s="13" t="s">
        <v>288</v>
      </c>
      <c r="D9" s="13">
        <v>51.93</v>
      </c>
      <c r="E9" s="13" t="s">
        <v>387</v>
      </c>
      <c r="F9" s="13" t="str">
        <f t="shared" si="0"/>
        <v>Imputation agence</v>
      </c>
    </row>
    <row r="10" spans="2:8" ht="35.15" customHeight="1" x14ac:dyDescent="0.35">
      <c r="C10" s="13" t="s">
        <v>301</v>
      </c>
      <c r="D10" s="13"/>
      <c r="E10" s="13" t="s">
        <v>397</v>
      </c>
      <c r="F10" s="13" t="str">
        <f t="shared" si="0"/>
        <v>Manquant</v>
      </c>
    </row>
    <row r="11" spans="2:8" ht="35.15" customHeight="1" x14ac:dyDescent="0.35">
      <c r="C11" s="13" t="s">
        <v>332</v>
      </c>
      <c r="D11" s="13">
        <v>68446.2</v>
      </c>
      <c r="E11" s="13" t="s">
        <v>387</v>
      </c>
      <c r="F11" s="13" t="str">
        <f t="shared" si="0"/>
        <v>Imputation agence</v>
      </c>
    </row>
  </sheetData>
  <mergeCells count="2">
    <mergeCell ref="C2:F2"/>
    <mergeCell ref="C3:F3"/>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E9023-0FA8-4E7E-881E-E487952655D0}">
  <sheetPr>
    <tabColor theme="9" tint="0.79998168889431442"/>
  </sheetPr>
  <dimension ref="B1:H6"/>
  <sheetViews>
    <sheetView zoomScale="94" zoomScaleNormal="94" workbookViewId="0">
      <selection activeCell="B7" sqref="B7"/>
    </sheetView>
  </sheetViews>
  <sheetFormatPr baseColWidth="10" defaultColWidth="11.453125" defaultRowHeight="14.5" x14ac:dyDescent="0.35"/>
  <cols>
    <col min="1" max="1" width="13.36328125" style="5" customWidth="1"/>
    <col min="2" max="2" width="16.36328125" style="5" customWidth="1"/>
    <col min="3" max="4" width="20.453125" style="5" customWidth="1"/>
    <col min="5" max="5" width="39.1796875" style="5" customWidth="1"/>
    <col min="6" max="6" width="17.81640625" style="5" customWidth="1"/>
    <col min="7" max="7" width="12.7265625" style="5" customWidth="1"/>
    <col min="8" max="8" width="11.1796875" style="5" customWidth="1"/>
    <col min="9" max="16384" width="11.453125" style="5"/>
  </cols>
  <sheetData>
    <row r="1" spans="2:8" ht="67.5" customHeight="1" x14ac:dyDescent="0.35">
      <c r="B1" s="125" t="s">
        <v>740</v>
      </c>
      <c r="H1" s="124" t="s">
        <v>692</v>
      </c>
    </row>
    <row r="2" spans="2:8" ht="36" customHeight="1" x14ac:dyDescent="0.35">
      <c r="C2" s="169" t="s">
        <v>411</v>
      </c>
      <c r="D2" s="169"/>
      <c r="E2" s="169"/>
      <c r="F2" s="169"/>
    </row>
    <row r="3" spans="2:8" ht="36" customHeight="1" x14ac:dyDescent="0.35">
      <c r="C3" s="169" t="s">
        <v>412</v>
      </c>
      <c r="D3" s="169"/>
      <c r="E3" s="169"/>
      <c r="F3" s="169"/>
    </row>
    <row r="4" spans="2:8" ht="27.65" customHeight="1" x14ac:dyDescent="0.35">
      <c r="C4" s="52" t="s">
        <v>381</v>
      </c>
      <c r="D4" s="52" t="s">
        <v>394</v>
      </c>
      <c r="E4" s="52" t="s">
        <v>395</v>
      </c>
      <c r="F4" s="52" t="s">
        <v>383</v>
      </c>
    </row>
    <row r="5" spans="2:8" ht="27" customHeight="1" x14ac:dyDescent="0.35">
      <c r="C5" s="13" t="s">
        <v>276</v>
      </c>
      <c r="D5" s="13">
        <v>56710.81</v>
      </c>
      <c r="E5" s="13" t="s">
        <v>387</v>
      </c>
      <c r="F5" s="13" t="str">
        <f>IF(E5="Valeur imputée par une agence réceptrice","Imputation agence",IF(E5="Chiffre officiel","Officiel",IF(E5="Valeur estimée","Estimation FAO",IF(E5="Valeur manquante","Manquant",IF(E5="Chiffre de source externe (non oficielle)","Externe","?")))))</f>
        <v>Imputation agence</v>
      </c>
    </row>
    <row r="6" spans="2:8" ht="27" customHeight="1" x14ac:dyDescent="0.35">
      <c r="C6" s="13" t="s">
        <v>367</v>
      </c>
      <c r="D6" s="13">
        <v>21473.56</v>
      </c>
      <c r="E6" s="13" t="s">
        <v>387</v>
      </c>
      <c r="F6" s="13" t="str">
        <f>IF(E6="Valeur imputée par une agence réceptrice","Imputation agence",IF(E6="Chiffre officiel","Officiel",IF(E6="Valeur estimée","Estimation FAO",IF(E6="Valeur manquante","Manquant",IF(E6="Chiffre de source externe (non oficielle)","Externe","?")))))</f>
        <v>Imputation agence</v>
      </c>
    </row>
  </sheetData>
  <mergeCells count="2">
    <mergeCell ref="C2:F2"/>
    <mergeCell ref="C3:F3"/>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610F1-E90D-4188-B655-B62F02F444CF}">
  <sheetPr>
    <tabColor theme="9" tint="0.79998168889431442"/>
  </sheetPr>
  <dimension ref="B1:H12"/>
  <sheetViews>
    <sheetView zoomScale="94" zoomScaleNormal="94" workbookViewId="0">
      <selection activeCell="G3" sqref="G3"/>
    </sheetView>
  </sheetViews>
  <sheetFormatPr baseColWidth="10" defaultColWidth="11.453125" defaultRowHeight="14.5" x14ac:dyDescent="0.35"/>
  <cols>
    <col min="1" max="1" width="13.36328125" style="5" customWidth="1"/>
    <col min="2" max="2" width="15.54296875" style="5" customWidth="1"/>
    <col min="3" max="3" width="25.54296875" style="5" customWidth="1"/>
    <col min="4" max="4" width="24.1796875" style="5" customWidth="1"/>
    <col min="5" max="5" width="38.54296875" style="5" customWidth="1"/>
    <col min="6" max="6" width="19.26953125" style="5" customWidth="1"/>
    <col min="7" max="7" width="12.7265625" style="5" customWidth="1"/>
    <col min="8" max="8" width="11.1796875" style="5" customWidth="1"/>
    <col min="9" max="16384" width="11.453125" style="5"/>
  </cols>
  <sheetData>
    <row r="1" spans="2:8" ht="67.5" customHeight="1" x14ac:dyDescent="0.35">
      <c r="B1" s="125" t="s">
        <v>740</v>
      </c>
      <c r="H1" s="124" t="s">
        <v>692</v>
      </c>
    </row>
    <row r="2" spans="2:8" ht="42.5" customHeight="1" x14ac:dyDescent="0.35">
      <c r="C2" s="169" t="s">
        <v>413</v>
      </c>
      <c r="D2" s="169"/>
      <c r="E2" s="169"/>
      <c r="F2" s="169"/>
    </row>
    <row r="3" spans="2:8" ht="55.5" customHeight="1" x14ac:dyDescent="0.35">
      <c r="C3" s="169" t="s">
        <v>414</v>
      </c>
      <c r="D3" s="169"/>
      <c r="E3" s="169"/>
      <c r="F3" s="169"/>
    </row>
    <row r="4" spans="2:8" ht="26.15" customHeight="1" x14ac:dyDescent="0.35">
      <c r="C4" s="43" t="s">
        <v>381</v>
      </c>
      <c r="D4" s="43" t="s">
        <v>394</v>
      </c>
      <c r="E4" s="43" t="s">
        <v>380</v>
      </c>
      <c r="F4" s="43" t="s">
        <v>383</v>
      </c>
    </row>
    <row r="5" spans="2:8" ht="24.65" customHeight="1" x14ac:dyDescent="0.35">
      <c r="C5" s="13" t="s">
        <v>239</v>
      </c>
      <c r="D5" s="13">
        <v>14878.1</v>
      </c>
      <c r="E5" s="13" t="s">
        <v>388</v>
      </c>
      <c r="F5" s="13" t="str">
        <f>IF(E5="Valeur imputée par une agence réceptrice","Imputation agence",IF(E5="Chiffre officiel","Officiel",IF(E5="Valeur estimée","Estimation FAO",IF(E5="Valeur manquante","Manquant",IF(E5="Chiffre de source externe (non oficielle)","Externe","?")))))</f>
        <v>Estimation FAO</v>
      </c>
    </row>
    <row r="6" spans="2:8" ht="24.65" customHeight="1" x14ac:dyDescent="0.35">
      <c r="C6" s="13" t="s">
        <v>246</v>
      </c>
      <c r="D6" s="13">
        <v>3608.71</v>
      </c>
      <c r="E6" s="13" t="s">
        <v>388</v>
      </c>
      <c r="F6" s="13" t="str">
        <f t="shared" ref="F6:F12" si="0">IF(E6="Valeur imputée par une agence réceptrice","Imputation agence",IF(E6="Chiffre officiel","Officiel",IF(E6="Valeur estimée","Estimation FAO",IF(E6="Valeur manquante","Manquant",IF(E6="Chiffre de source externe (non oficielle)","Externe","?")))))</f>
        <v>Estimation FAO</v>
      </c>
    </row>
    <row r="7" spans="2:8" ht="24.65" customHeight="1" x14ac:dyDescent="0.35">
      <c r="C7" s="13" t="s">
        <v>676</v>
      </c>
      <c r="D7" s="13">
        <v>1580.74</v>
      </c>
      <c r="E7" s="13" t="s">
        <v>388</v>
      </c>
      <c r="F7" s="13" t="str">
        <f t="shared" si="0"/>
        <v>Estimation FAO</v>
      </c>
    </row>
    <row r="8" spans="2:8" ht="24.65" customHeight="1" x14ac:dyDescent="0.35">
      <c r="C8" s="13" t="s">
        <v>662</v>
      </c>
      <c r="D8" s="13">
        <v>4541.7299999999996</v>
      </c>
      <c r="E8" s="13" t="s">
        <v>388</v>
      </c>
      <c r="F8" s="13" t="str">
        <f t="shared" si="0"/>
        <v>Estimation FAO</v>
      </c>
    </row>
    <row r="9" spans="2:8" ht="24.65" customHeight="1" x14ac:dyDescent="0.35">
      <c r="C9" s="13" t="s">
        <v>265</v>
      </c>
      <c r="D9" s="13">
        <v>121.6</v>
      </c>
      <c r="E9" s="13" t="s">
        <v>388</v>
      </c>
      <c r="F9" s="13" t="str">
        <f t="shared" si="0"/>
        <v>Estimation FAO</v>
      </c>
    </row>
    <row r="10" spans="2:8" ht="24.65" customHeight="1" x14ac:dyDescent="0.35">
      <c r="C10" s="13" t="s">
        <v>308</v>
      </c>
      <c r="D10" s="13">
        <v>6137.27</v>
      </c>
      <c r="E10" s="13" t="s">
        <v>388</v>
      </c>
      <c r="F10" s="13" t="str">
        <f t="shared" si="0"/>
        <v>Estimation FAO</v>
      </c>
    </row>
    <row r="11" spans="2:8" ht="24.65" customHeight="1" x14ac:dyDescent="0.35">
      <c r="C11" s="13" t="s">
        <v>314</v>
      </c>
      <c r="D11" s="13">
        <v>5357.76</v>
      </c>
      <c r="E11" s="13" t="s">
        <v>387</v>
      </c>
      <c r="F11" s="13" t="str">
        <f t="shared" si="0"/>
        <v>Imputation agence</v>
      </c>
    </row>
    <row r="12" spans="2:8" ht="24.65" customHeight="1" x14ac:dyDescent="0.35">
      <c r="C12" s="13" t="s">
        <v>332</v>
      </c>
      <c r="D12" s="13">
        <v>3995.95</v>
      </c>
      <c r="E12" s="13" t="s">
        <v>387</v>
      </c>
      <c r="F12" s="13" t="str">
        <f t="shared" si="0"/>
        <v>Imputation agence</v>
      </c>
    </row>
  </sheetData>
  <mergeCells count="2">
    <mergeCell ref="C2:F2"/>
    <mergeCell ref="C3:F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5875B-2479-41A0-AC77-E3032A1E87FF}">
  <sheetPr>
    <tabColor theme="9" tint="0.79998168889431442"/>
  </sheetPr>
  <dimension ref="B1:H10"/>
  <sheetViews>
    <sheetView zoomScale="94" zoomScaleNormal="94" workbookViewId="0">
      <selection activeCell="B2" sqref="B2"/>
    </sheetView>
  </sheetViews>
  <sheetFormatPr baseColWidth="10" defaultColWidth="11.453125" defaultRowHeight="14.5" x14ac:dyDescent="0.35"/>
  <cols>
    <col min="1" max="1" width="13.36328125" style="5" customWidth="1"/>
    <col min="2" max="2" width="15.6328125" style="5" customWidth="1"/>
    <col min="3" max="3" width="35" style="5" bestFit="1" customWidth="1"/>
    <col min="4" max="4" width="22.26953125" style="5" customWidth="1"/>
    <col min="5" max="5" width="37.26953125" style="5" customWidth="1"/>
    <col min="6" max="6" width="20.54296875" style="5" customWidth="1"/>
    <col min="7" max="7" width="12.7265625" style="5" customWidth="1"/>
    <col min="8" max="8" width="11.1796875" style="5" customWidth="1"/>
    <col min="9" max="16384" width="11.453125" style="5"/>
  </cols>
  <sheetData>
    <row r="1" spans="2:8" ht="67.5" customHeight="1" x14ac:dyDescent="0.35">
      <c r="B1" s="125" t="s">
        <v>740</v>
      </c>
      <c r="H1" s="124" t="s">
        <v>692</v>
      </c>
    </row>
    <row r="2" spans="2:8" ht="35.15" customHeight="1" x14ac:dyDescent="0.35">
      <c r="C2" s="169" t="s">
        <v>415</v>
      </c>
      <c r="D2" s="169"/>
      <c r="E2" s="169"/>
      <c r="F2" s="169"/>
    </row>
    <row r="3" spans="2:8" ht="35.15" customHeight="1" x14ac:dyDescent="0.35">
      <c r="C3" s="169" t="s">
        <v>416</v>
      </c>
      <c r="D3" s="169"/>
      <c r="E3" s="169"/>
      <c r="F3" s="169"/>
    </row>
    <row r="4" spans="2:8" ht="23.5" customHeight="1" x14ac:dyDescent="0.35">
      <c r="C4" s="43" t="s">
        <v>381</v>
      </c>
      <c r="D4" s="43" t="s">
        <v>394</v>
      </c>
      <c r="E4" s="43" t="s">
        <v>380</v>
      </c>
      <c r="F4" s="43" t="s">
        <v>383</v>
      </c>
    </row>
    <row r="5" spans="2:8" ht="25" customHeight="1" x14ac:dyDescent="0.35">
      <c r="C5" s="30" t="s">
        <v>228</v>
      </c>
      <c r="D5" s="30"/>
      <c r="E5" s="30" t="s">
        <v>397</v>
      </c>
      <c r="F5" s="13" t="str">
        <f>IF(E5="Valeur imputée par une agence réceptrice","Imputation agence",IF(E5="Chiffre officiel","Officiel",IF(E5="Valeur estimée","Estimation FAO",IF(E5="Valeur manquante","Manquant",IF(E5="Chiffre de source externe (non oficielle)","Externe","?")))))</f>
        <v>Manquant</v>
      </c>
    </row>
    <row r="6" spans="2:8" ht="25" customHeight="1" x14ac:dyDescent="0.35">
      <c r="C6" s="30" t="s">
        <v>236</v>
      </c>
      <c r="D6" s="30">
        <v>6761.2</v>
      </c>
      <c r="E6" s="30" t="s">
        <v>388</v>
      </c>
      <c r="F6" s="13" t="str">
        <f t="shared" ref="F6:F10" si="0">IF(E6="Valeur imputée par une agence réceptrice","Imputation agence",IF(E6="Chiffre officiel","Officiel",IF(E6="Valeur estimée","Estimation FAO",IF(E6="Valeur manquante","Manquant",IF(E6="Chiffre de source externe (non oficielle)","Externe","?")))))</f>
        <v>Estimation FAO</v>
      </c>
    </row>
    <row r="7" spans="2:8" ht="25" customHeight="1" x14ac:dyDescent="0.35">
      <c r="C7" s="30" t="s">
        <v>284</v>
      </c>
      <c r="D7" s="30"/>
      <c r="E7" s="30" t="s">
        <v>397</v>
      </c>
      <c r="F7" s="13" t="str">
        <f t="shared" si="0"/>
        <v>Manquant</v>
      </c>
    </row>
    <row r="8" spans="2:8" ht="25" customHeight="1" x14ac:dyDescent="0.35">
      <c r="C8" s="30" t="s">
        <v>332</v>
      </c>
      <c r="D8" s="30">
        <v>0</v>
      </c>
      <c r="E8" s="30" t="s">
        <v>386</v>
      </c>
      <c r="F8" s="13" t="str">
        <f t="shared" si="0"/>
        <v>Officiel</v>
      </c>
    </row>
    <row r="9" spans="2:8" ht="25" customHeight="1" x14ac:dyDescent="0.35">
      <c r="C9" s="30" t="s">
        <v>660</v>
      </c>
      <c r="D9" s="30"/>
      <c r="E9" s="30" t="s">
        <v>397</v>
      </c>
      <c r="F9" s="13" t="str">
        <f t="shared" si="0"/>
        <v>Manquant</v>
      </c>
    </row>
    <row r="10" spans="2:8" ht="25" customHeight="1" x14ac:dyDescent="0.35">
      <c r="C10" s="30" t="s">
        <v>670</v>
      </c>
      <c r="D10" s="30">
        <v>2676.27</v>
      </c>
      <c r="E10" s="30" t="s">
        <v>388</v>
      </c>
      <c r="F10" s="13" t="str">
        <f t="shared" si="0"/>
        <v>Estimation FAO</v>
      </c>
    </row>
  </sheetData>
  <mergeCells count="2">
    <mergeCell ref="C2:F2"/>
    <mergeCell ref="C3:F3"/>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7B72A-CD1A-4859-979E-8A586FBDD334}">
  <sheetPr>
    <tabColor rgb="FFFFFF99"/>
  </sheetPr>
  <dimension ref="B1:H83"/>
  <sheetViews>
    <sheetView workbookViewId="0">
      <selection activeCell="E2" sqref="E2:F2"/>
    </sheetView>
  </sheetViews>
  <sheetFormatPr baseColWidth="10" defaultRowHeight="14.5" x14ac:dyDescent="0.35"/>
  <cols>
    <col min="1" max="1" width="10.90625" style="5"/>
    <col min="2" max="2" width="15.1796875" style="5" customWidth="1"/>
    <col min="3" max="4" width="17.81640625" style="5" customWidth="1"/>
    <col min="5" max="6" width="35.26953125" style="5" customWidth="1"/>
    <col min="7" max="16384" width="10.90625" style="5"/>
  </cols>
  <sheetData>
    <row r="1" spans="2:8" ht="67.5" customHeight="1" x14ac:dyDescent="0.35">
      <c r="B1" s="125" t="s">
        <v>740</v>
      </c>
      <c r="H1" s="124" t="s">
        <v>756</v>
      </c>
    </row>
    <row r="2" spans="2:8" ht="41" customHeight="1" x14ac:dyDescent="0.35">
      <c r="E2" s="169" t="s">
        <v>747</v>
      </c>
      <c r="F2" s="169"/>
    </row>
    <row r="3" spans="2:8" s="14" customFormat="1" ht="28" customHeight="1" x14ac:dyDescent="0.35">
      <c r="E3" s="13" t="s">
        <v>746</v>
      </c>
      <c r="F3" s="13" t="s">
        <v>8</v>
      </c>
    </row>
    <row r="4" spans="2:8" s="14" customFormat="1" ht="28" customHeight="1" x14ac:dyDescent="0.35">
      <c r="E4" s="13" t="s">
        <v>690</v>
      </c>
      <c r="F4" s="13" t="s">
        <v>690</v>
      </c>
    </row>
    <row r="5" spans="2:8" s="14" customFormat="1" ht="28" customHeight="1" x14ac:dyDescent="0.35">
      <c r="C5" s="13" t="s">
        <v>743</v>
      </c>
      <c r="D5" s="13" t="s">
        <v>745</v>
      </c>
      <c r="E5" s="13" t="s">
        <v>204</v>
      </c>
      <c r="F5" s="13" t="s">
        <v>204</v>
      </c>
    </row>
    <row r="6" spans="2:8" s="14" customFormat="1" ht="23.5" customHeight="1" x14ac:dyDescent="0.35">
      <c r="C6" s="13" t="s">
        <v>205</v>
      </c>
      <c r="D6" s="13">
        <f>SUM(E6:F6)</f>
        <v>12804.539999999999</v>
      </c>
      <c r="E6" s="13">
        <f>IFERROR(VLOOKUP(C6,'3.2 Laines'!$C$4:$D$75,2,FALSE),"-")</f>
        <v>12755.23</v>
      </c>
      <c r="F6" s="13">
        <f>IFERROR(VLOOKUP(C6,'3.3 Soie grège'!$C$4:$D$24,2,FALSE),"-")</f>
        <v>49.31</v>
      </c>
    </row>
    <row r="7" spans="2:8" s="14" customFormat="1" ht="23.5" customHeight="1" x14ac:dyDescent="0.35">
      <c r="C7" s="13" t="s">
        <v>206</v>
      </c>
      <c r="D7" s="13">
        <f t="shared" ref="D7:D70" si="0">SUM(E7:F7)</f>
        <v>45251.69</v>
      </c>
      <c r="E7" s="13">
        <f>IFERROR(VLOOKUP(C7,'3.2 Laines'!$C$4:$D$75,2,FALSE),"-")</f>
        <v>45251.69</v>
      </c>
      <c r="F7" s="13" t="str">
        <f>IFERROR(VLOOKUP(C7,'3.3 Soie grège'!$C$4:$D$24,2,FALSE),"-")</f>
        <v>-</v>
      </c>
    </row>
    <row r="8" spans="2:8" s="14" customFormat="1" ht="23.5" customHeight="1" x14ac:dyDescent="0.35">
      <c r="C8" s="13" t="s">
        <v>207</v>
      </c>
      <c r="D8" s="13">
        <f t="shared" si="0"/>
        <v>2683.12</v>
      </c>
      <c r="E8" s="13">
        <f>IFERROR(VLOOKUP(C8,'3.2 Laines'!$C$4:$D$75,2,FALSE),"-")</f>
        <v>2683.12</v>
      </c>
      <c r="F8" s="13" t="str">
        <f>IFERROR(VLOOKUP(C8,'3.3 Soie grège'!$C$4:$D$24,2,FALSE),"-")</f>
        <v>-</v>
      </c>
    </row>
    <row r="9" spans="2:8" s="14" customFormat="1" ht="23.5" customHeight="1" x14ac:dyDescent="0.35">
      <c r="C9" s="13" t="s">
        <v>208</v>
      </c>
      <c r="D9" s="13">
        <f t="shared" si="0"/>
        <v>35414.69</v>
      </c>
      <c r="E9" s="13">
        <f>IFERROR(VLOOKUP(C9,'3.2 Laines'!$C$4:$D$75,2,FALSE),"-")</f>
        <v>35414.69</v>
      </c>
      <c r="F9" s="13" t="str">
        <f>IFERROR(VLOOKUP(C9,'3.3 Soie grège'!$C$4:$D$24,2,FALSE),"-")</f>
        <v>-</v>
      </c>
    </row>
    <row r="10" spans="2:8" s="14" customFormat="1" ht="23.5" customHeight="1" x14ac:dyDescent="0.35">
      <c r="C10" s="13" t="s">
        <v>214</v>
      </c>
      <c r="D10" s="13">
        <f t="shared" si="0"/>
        <v>1101</v>
      </c>
      <c r="E10" s="13">
        <f>IFERROR(VLOOKUP(C10,'3.2 Laines'!$C$4:$D$75,2,FALSE),"-")</f>
        <v>1101</v>
      </c>
      <c r="F10" s="13" t="str">
        <f>IFERROR(VLOOKUP(C10,'3.3 Soie grège'!$C$4:$D$24,2,FALSE),"-")</f>
        <v>-</v>
      </c>
    </row>
    <row r="11" spans="2:8" s="14" customFormat="1" ht="23.5" customHeight="1" x14ac:dyDescent="0.35">
      <c r="C11" s="13" t="s">
        <v>215</v>
      </c>
      <c r="D11" s="13">
        <f t="shared" si="0"/>
        <v>324000</v>
      </c>
      <c r="E11" s="13">
        <f>IFERROR(VLOOKUP(C11,'3.2 Laines'!$C$4:$D$75,2,FALSE),"-")</f>
        <v>324000</v>
      </c>
      <c r="F11" s="13" t="str">
        <f>IFERROR(VLOOKUP(C11,'3.3 Soie grège'!$C$4:$D$24,2,FALSE),"-")</f>
        <v>-</v>
      </c>
    </row>
    <row r="12" spans="2:8" s="14" customFormat="1" ht="23.5" customHeight="1" x14ac:dyDescent="0.35">
      <c r="C12" s="13" t="s">
        <v>217</v>
      </c>
      <c r="D12" s="13">
        <f t="shared" si="0"/>
        <v>15150</v>
      </c>
      <c r="E12" s="13">
        <f>IFERROR(VLOOKUP(C12,'3.2 Laines'!$C$4:$D$75,2,FALSE),"-")</f>
        <v>15150</v>
      </c>
      <c r="F12" s="13" t="str">
        <f>IFERROR(VLOOKUP(C12,'3.3 Soie grège'!$C$4:$D$24,2,FALSE),"-")</f>
        <v>-</v>
      </c>
    </row>
    <row r="13" spans="2:8" s="14" customFormat="1" ht="23.5" customHeight="1" x14ac:dyDescent="0.35">
      <c r="C13" s="13" t="s">
        <v>220</v>
      </c>
      <c r="D13" s="13">
        <f t="shared" si="0"/>
        <v>2510.79</v>
      </c>
      <c r="E13" s="13">
        <f>IFERROR(VLOOKUP(C13,'3.2 Laines'!$C$4:$D$75,2,FALSE),"-")</f>
        <v>2510.79</v>
      </c>
      <c r="F13" s="13" t="str">
        <f>IFERROR(VLOOKUP(C13,'3.3 Soie grège'!$C$4:$D$24,2,FALSE),"-")</f>
        <v>-</v>
      </c>
    </row>
    <row r="14" spans="2:8" s="14" customFormat="1" ht="23.5" customHeight="1" x14ac:dyDescent="0.35">
      <c r="C14" s="13" t="s">
        <v>225</v>
      </c>
      <c r="D14" s="13">
        <f t="shared" si="0"/>
        <v>0</v>
      </c>
      <c r="E14" s="13">
        <f>IFERROR(VLOOKUP(C14,'3.2 Laines'!$C$4:$D$75,2,FALSE),"-")</f>
        <v>0</v>
      </c>
      <c r="F14" s="13" t="str">
        <f>IFERROR(VLOOKUP(C14,'3.3 Soie grège'!$C$4:$D$24,2,FALSE),"-")</f>
        <v>-</v>
      </c>
    </row>
    <row r="15" spans="2:8" s="14" customFormat="1" ht="23.5" customHeight="1" x14ac:dyDescent="0.35">
      <c r="C15" s="13" t="s">
        <v>654</v>
      </c>
      <c r="D15" s="13">
        <f t="shared" si="0"/>
        <v>88</v>
      </c>
      <c r="E15" s="13">
        <f>IFERROR(VLOOKUP(C15,'3.2 Laines'!$C$4:$D$75,2,FALSE),"-")</f>
        <v>88</v>
      </c>
      <c r="F15" s="13" t="str">
        <f>IFERROR(VLOOKUP(C15,'3.3 Soie grège'!$C$4:$D$24,2,FALSE),"-")</f>
        <v>-</v>
      </c>
    </row>
    <row r="16" spans="2:8" s="14" customFormat="1" ht="23.5" customHeight="1" x14ac:dyDescent="0.35">
      <c r="C16" s="13" t="s">
        <v>657</v>
      </c>
      <c r="D16" s="13">
        <f t="shared" si="0"/>
        <v>796.28</v>
      </c>
      <c r="E16" s="13">
        <f>IFERROR(VLOOKUP(C16,'3.2 Laines'!$C$4:$D$75,2,FALSE),"-")</f>
        <v>796.28</v>
      </c>
      <c r="F16" s="13" t="str">
        <f>IFERROR(VLOOKUP(C16,'3.3 Soie grège'!$C$4:$D$24,2,FALSE),"-")</f>
        <v>-</v>
      </c>
    </row>
    <row r="17" spans="3:6" s="14" customFormat="1" ht="23.5" customHeight="1" x14ac:dyDescent="0.35">
      <c r="C17" s="13" t="s">
        <v>655</v>
      </c>
      <c r="D17" s="13">
        <f t="shared" si="0"/>
        <v>2030</v>
      </c>
      <c r="E17" s="13">
        <f>IFERROR(VLOOKUP(C17,'3.2 Laines'!$C$4:$D$75,2,FALSE),"-")</f>
        <v>2030</v>
      </c>
      <c r="F17" s="13" t="str">
        <f>IFERROR(VLOOKUP(C17,'3.3 Soie grège'!$C$4:$D$24,2,FALSE),"-")</f>
        <v>-</v>
      </c>
    </row>
    <row r="18" spans="3:6" s="14" customFormat="1" ht="23.5" customHeight="1" x14ac:dyDescent="0.35">
      <c r="C18" s="13" t="s">
        <v>226</v>
      </c>
      <c r="D18" s="13">
        <f t="shared" si="0"/>
        <v>1417.39</v>
      </c>
      <c r="E18" s="13">
        <f>IFERROR(VLOOKUP(C18,'3.2 Laines'!$C$4:$D$75,2,FALSE),"-")</f>
        <v>1417.39</v>
      </c>
      <c r="F18" s="13" t="str">
        <f>IFERROR(VLOOKUP(C18,'3.3 Soie grège'!$C$4:$D$24,2,FALSE),"-")</f>
        <v>-</v>
      </c>
    </row>
    <row r="19" spans="3:6" s="14" customFormat="1" ht="23.5" customHeight="1" x14ac:dyDescent="0.35">
      <c r="C19" s="13" t="s">
        <v>228</v>
      </c>
      <c r="D19" s="13">
        <f t="shared" si="0"/>
        <v>8876</v>
      </c>
      <c r="E19" s="13">
        <f>IFERROR(VLOOKUP(C19,'3.2 Laines'!$C$4:$D$75,2,FALSE),"-")</f>
        <v>8546</v>
      </c>
      <c r="F19" s="13">
        <f>IFERROR(VLOOKUP(C19,'3.3 Soie grège'!$C$4:$D$24,2,FALSE),"-")</f>
        <v>330</v>
      </c>
    </row>
    <row r="20" spans="3:6" s="14" customFormat="1" ht="23.5" customHeight="1" x14ac:dyDescent="0.35">
      <c r="C20" s="13" t="s">
        <v>232</v>
      </c>
      <c r="D20" s="13">
        <f t="shared" si="0"/>
        <v>25.03</v>
      </c>
      <c r="E20" s="13" t="str">
        <f>IFERROR(VLOOKUP(C20,'3.2 Laines'!$C$4:$D$75,2,FALSE),"-")</f>
        <v>-</v>
      </c>
      <c r="F20" s="13">
        <f>IFERROR(VLOOKUP(C20,'3.3 Soie grège'!$C$4:$D$24,2,FALSE),"-")</f>
        <v>25.03</v>
      </c>
    </row>
    <row r="21" spans="3:6" s="14" customFormat="1" ht="23.5" customHeight="1" x14ac:dyDescent="0.35">
      <c r="C21" s="13" t="s">
        <v>234</v>
      </c>
      <c r="D21" s="13">
        <f t="shared" si="0"/>
        <v>1189.43</v>
      </c>
      <c r="E21" s="13">
        <f>IFERROR(VLOOKUP(C21,'3.2 Laines'!$C$4:$D$75,2,FALSE),"-")</f>
        <v>1189.43</v>
      </c>
      <c r="F21" s="13" t="str">
        <f>IFERROR(VLOOKUP(C21,'3.3 Soie grège'!$C$4:$D$24,2,FALSE),"-")</f>
        <v>-</v>
      </c>
    </row>
    <row r="22" spans="3:6" s="14" customFormat="1" ht="23.5" customHeight="1" x14ac:dyDescent="0.35">
      <c r="C22" s="13" t="s">
        <v>235</v>
      </c>
      <c r="D22" s="13">
        <f t="shared" si="0"/>
        <v>6315.8</v>
      </c>
      <c r="E22" s="13">
        <f>IFERROR(VLOOKUP(C22,'3.2 Laines'!$C$4:$D$75,2,FALSE),"-")</f>
        <v>6315.8</v>
      </c>
      <c r="F22" s="13" t="str">
        <f>IFERROR(VLOOKUP(C22,'3.3 Soie grège'!$C$4:$D$24,2,FALSE),"-")</f>
        <v>-</v>
      </c>
    </row>
    <row r="23" spans="3:6" s="14" customFormat="1" ht="23.5" customHeight="1" x14ac:dyDescent="0.35">
      <c r="C23" s="13" t="s">
        <v>236</v>
      </c>
      <c r="D23" s="13">
        <f t="shared" si="0"/>
        <v>417505</v>
      </c>
      <c r="E23" s="13">
        <f>IFERROR(VLOOKUP(C23,'3.2 Laines'!$C$4:$D$75,2,FALSE),"-")</f>
        <v>367505</v>
      </c>
      <c r="F23" s="13">
        <f>IFERROR(VLOOKUP(C23,'3.3 Soie grège'!$C$4:$D$24,2,FALSE),"-")</f>
        <v>50000</v>
      </c>
    </row>
    <row r="24" spans="3:6" s="14" customFormat="1" ht="23.5" customHeight="1" x14ac:dyDescent="0.35">
      <c r="C24" s="13" t="s">
        <v>239</v>
      </c>
      <c r="D24" s="13">
        <f t="shared" si="0"/>
        <v>4432.51</v>
      </c>
      <c r="E24" s="13">
        <f>IFERROR(VLOOKUP(C24,'3.2 Laines'!$C$4:$D$75,2,FALSE),"-")</f>
        <v>4432.51</v>
      </c>
      <c r="F24" s="13" t="str">
        <f>IFERROR(VLOOKUP(C24,'3.3 Soie grège'!$C$4:$D$24,2,FALSE),"-")</f>
        <v>-</v>
      </c>
    </row>
    <row r="25" spans="3:6" s="14" customFormat="1" ht="23.5" customHeight="1" x14ac:dyDescent="0.35">
      <c r="C25" s="13" t="s">
        <v>659</v>
      </c>
      <c r="D25" s="13">
        <f t="shared" si="0"/>
        <v>370</v>
      </c>
      <c r="E25" s="13" t="str">
        <f>IFERROR(VLOOKUP(C25,'3.2 Laines'!$C$4:$D$75,2,FALSE),"-")</f>
        <v>-</v>
      </c>
      <c r="F25" s="13">
        <f>IFERROR(VLOOKUP(C25,'3.3 Soie grège'!$C$4:$D$24,2,FALSE),"-")</f>
        <v>370</v>
      </c>
    </row>
    <row r="26" spans="3:6" s="14" customFormat="1" ht="23.5" customHeight="1" x14ac:dyDescent="0.35">
      <c r="C26" s="13" t="s">
        <v>660</v>
      </c>
      <c r="D26" s="13">
        <f t="shared" si="0"/>
        <v>1</v>
      </c>
      <c r="E26" s="13" t="str">
        <f>IFERROR(VLOOKUP(C26,'3.2 Laines'!$C$4:$D$75,2,FALSE),"-")</f>
        <v>-</v>
      </c>
      <c r="F26" s="13">
        <f>IFERROR(VLOOKUP(C26,'3.3 Soie grège'!$C$4:$D$24,2,FALSE),"-")</f>
        <v>1</v>
      </c>
    </row>
    <row r="27" spans="3:6" s="14" customFormat="1" ht="23.5" customHeight="1" x14ac:dyDescent="0.35">
      <c r="C27" s="13" t="s">
        <v>661</v>
      </c>
      <c r="D27" s="13">
        <f t="shared" si="0"/>
        <v>11911.57</v>
      </c>
      <c r="E27" s="13">
        <f>IFERROR(VLOOKUP(C27,'3.2 Laines'!$C$4:$D$75,2,FALSE),"-")</f>
        <v>11910.51</v>
      </c>
      <c r="F27" s="13">
        <f>IFERROR(VLOOKUP(C27,'3.3 Soie grège'!$C$4:$D$24,2,FALSE),"-")</f>
        <v>1.06</v>
      </c>
    </row>
    <row r="28" spans="3:6" s="14" customFormat="1" ht="23.5" customHeight="1" x14ac:dyDescent="0.35">
      <c r="C28" s="13" t="s">
        <v>662</v>
      </c>
      <c r="D28" s="13">
        <f t="shared" si="0"/>
        <v>950.64</v>
      </c>
      <c r="E28" s="13">
        <f>IFERROR(VLOOKUP(C28,'3.2 Laines'!$C$4:$D$75,2,FALSE),"-")</f>
        <v>950.64</v>
      </c>
      <c r="F28" s="13" t="str">
        <f>IFERROR(VLOOKUP(C28,'3.3 Soie grège'!$C$4:$D$24,2,FALSE),"-")</f>
        <v>-</v>
      </c>
    </row>
    <row r="29" spans="3:6" s="14" customFormat="1" ht="23.5" customHeight="1" x14ac:dyDescent="0.35">
      <c r="C29" s="13" t="s">
        <v>663</v>
      </c>
      <c r="D29" s="13">
        <f t="shared" si="0"/>
        <v>1328.88</v>
      </c>
      <c r="E29" s="13">
        <f>IFERROR(VLOOKUP(C29,'3.2 Laines'!$C$4:$D$75,2,FALSE),"-")</f>
        <v>1328.88</v>
      </c>
      <c r="F29" s="13" t="str">
        <f>IFERROR(VLOOKUP(C29,'3.3 Soie grège'!$C$4:$D$24,2,FALSE),"-")</f>
        <v>-</v>
      </c>
    </row>
    <row r="30" spans="3:6" s="14" customFormat="1" ht="23.5" customHeight="1" x14ac:dyDescent="0.35">
      <c r="C30" s="13" t="s">
        <v>664</v>
      </c>
      <c r="D30" s="13">
        <f t="shared" si="0"/>
        <v>11350</v>
      </c>
      <c r="E30" s="13">
        <f>IFERROR(VLOOKUP(C30,'3.2 Laines'!$C$4:$D$75,2,FALSE),"-")</f>
        <v>11350</v>
      </c>
      <c r="F30" s="13" t="str">
        <f>IFERROR(VLOOKUP(C30,'3.3 Soie grège'!$C$4:$D$24,2,FALSE),"-")</f>
        <v>-</v>
      </c>
    </row>
    <row r="31" spans="3:6" s="14" customFormat="1" ht="23.5" customHeight="1" x14ac:dyDescent="0.35">
      <c r="C31" s="13" t="s">
        <v>665</v>
      </c>
      <c r="D31" s="13">
        <f t="shared" si="0"/>
        <v>7323.35</v>
      </c>
      <c r="E31" s="13">
        <f>IFERROR(VLOOKUP(C31,'3.2 Laines'!$C$4:$D$75,2,FALSE),"-")</f>
        <v>7323.35</v>
      </c>
      <c r="F31" s="13" t="str">
        <f>IFERROR(VLOOKUP(C31,'3.3 Soie grège'!$C$4:$D$24,2,FALSE),"-")</f>
        <v>-</v>
      </c>
    </row>
    <row r="32" spans="3:6" s="14" customFormat="1" ht="23.5" customHeight="1" x14ac:dyDescent="0.35">
      <c r="C32" s="13" t="s">
        <v>261</v>
      </c>
      <c r="D32" s="13">
        <f t="shared" si="0"/>
        <v>2000</v>
      </c>
      <c r="E32" s="13">
        <f>IFERROR(VLOOKUP(C32,'3.2 Laines'!$C$4:$D$75,2,FALSE),"-")</f>
        <v>2000</v>
      </c>
      <c r="F32" s="13" t="str">
        <f>IFERROR(VLOOKUP(C32,'3.3 Soie grège'!$C$4:$D$24,2,FALSE),"-")</f>
        <v>-</v>
      </c>
    </row>
    <row r="33" spans="3:6" s="14" customFormat="1" ht="23.5" customHeight="1" x14ac:dyDescent="0.35">
      <c r="C33" s="13" t="s">
        <v>274</v>
      </c>
      <c r="D33" s="13">
        <f t="shared" si="0"/>
        <v>72808.540000000008</v>
      </c>
      <c r="E33" s="13">
        <f>IFERROR(VLOOKUP(C33,'3.2 Laines'!$C$4:$D$75,2,FALSE),"-")</f>
        <v>33895.54</v>
      </c>
      <c r="F33" s="13">
        <f>IFERROR(VLOOKUP(C33,'3.3 Soie grège'!$C$4:$D$24,2,FALSE),"-")</f>
        <v>38913</v>
      </c>
    </row>
    <row r="34" spans="3:6" s="14" customFormat="1" ht="23.5" customHeight="1" x14ac:dyDescent="0.35">
      <c r="C34" s="13" t="s">
        <v>276</v>
      </c>
      <c r="D34" s="13">
        <f t="shared" si="0"/>
        <v>24629.56</v>
      </c>
      <c r="E34" s="13">
        <f>IFERROR(VLOOKUP(C34,'3.2 Laines'!$C$4:$D$75,2,FALSE),"-")</f>
        <v>24626.560000000001</v>
      </c>
      <c r="F34" s="13">
        <f>IFERROR(VLOOKUP(C34,'3.3 Soie grège'!$C$4:$D$24,2,FALSE),"-")</f>
        <v>3</v>
      </c>
    </row>
    <row r="35" spans="3:6" s="14" customFormat="1" ht="23.5" customHeight="1" x14ac:dyDescent="0.35">
      <c r="C35" s="13" t="s">
        <v>669</v>
      </c>
      <c r="D35" s="13">
        <f t="shared" si="0"/>
        <v>47981.91</v>
      </c>
      <c r="E35" s="13">
        <f>IFERROR(VLOOKUP(C35,'3.2 Laines'!$C$4:$D$75,2,FALSE),"-")</f>
        <v>47705.91</v>
      </c>
      <c r="F35" s="13">
        <f>IFERROR(VLOOKUP(C35,'3.3 Soie grège'!$C$4:$D$24,2,FALSE),"-")</f>
        <v>276</v>
      </c>
    </row>
    <row r="36" spans="3:6" s="14" customFormat="1" ht="23.5" customHeight="1" x14ac:dyDescent="0.35">
      <c r="C36" s="13" t="s">
        <v>277</v>
      </c>
      <c r="D36" s="13">
        <f t="shared" si="0"/>
        <v>14213.83</v>
      </c>
      <c r="E36" s="13">
        <f>IFERROR(VLOOKUP(C36,'3.2 Laines'!$C$4:$D$75,2,FALSE),"-")</f>
        <v>14213.83</v>
      </c>
      <c r="F36" s="13" t="str">
        <f>IFERROR(VLOOKUP(C36,'3.3 Soie grège'!$C$4:$D$24,2,FALSE),"-")</f>
        <v>-</v>
      </c>
    </row>
    <row r="37" spans="3:6" s="14" customFormat="1" ht="23.5" customHeight="1" x14ac:dyDescent="0.35">
      <c r="C37" s="13" t="s">
        <v>280</v>
      </c>
      <c r="D37" s="13">
        <f t="shared" si="0"/>
        <v>543</v>
      </c>
      <c r="E37" s="13">
        <f>IFERROR(VLOOKUP(C37,'3.2 Laines'!$C$4:$D$75,2,FALSE),"-")</f>
        <v>543</v>
      </c>
      <c r="F37" s="13" t="str">
        <f>IFERROR(VLOOKUP(C37,'3.3 Soie grège'!$C$4:$D$24,2,FALSE),"-")</f>
        <v>-</v>
      </c>
    </row>
    <row r="38" spans="3:6" s="14" customFormat="1" ht="23.5" customHeight="1" x14ac:dyDescent="0.35">
      <c r="C38" s="13" t="s">
        <v>281</v>
      </c>
      <c r="D38" s="13">
        <f t="shared" si="0"/>
        <v>1205.0899999999999</v>
      </c>
      <c r="E38" s="13">
        <f>IFERROR(VLOOKUP(C38,'3.2 Laines'!$C$4:$D$75,2,FALSE),"-")</f>
        <v>1205.0899999999999</v>
      </c>
      <c r="F38" s="13" t="str">
        <f>IFERROR(VLOOKUP(C38,'3.3 Soie grège'!$C$4:$D$24,2,FALSE),"-")</f>
        <v>-</v>
      </c>
    </row>
    <row r="39" spans="3:6" s="14" customFormat="1" ht="23.5" customHeight="1" x14ac:dyDescent="0.35">
      <c r="C39" s="13" t="s">
        <v>284</v>
      </c>
      <c r="D39" s="13">
        <f t="shared" si="0"/>
        <v>10</v>
      </c>
      <c r="E39" s="13">
        <f>IFERROR(VLOOKUP(C39,'3.2 Laines'!$C$4:$D$75,2,FALSE),"-")</f>
        <v>0</v>
      </c>
      <c r="F39" s="13">
        <f>IFERROR(VLOOKUP(C39,'3.3 Soie grège'!$C$4:$D$24,2,FALSE),"-")</f>
        <v>10</v>
      </c>
    </row>
    <row r="40" spans="3:6" s="14" customFormat="1" ht="23.5" customHeight="1" x14ac:dyDescent="0.35">
      <c r="C40" s="13" t="s">
        <v>286</v>
      </c>
      <c r="D40" s="13">
        <f t="shared" si="0"/>
        <v>4689.37</v>
      </c>
      <c r="E40" s="13">
        <f>IFERROR(VLOOKUP(C40,'3.2 Laines'!$C$4:$D$75,2,FALSE),"-")</f>
        <v>4689.37</v>
      </c>
      <c r="F40" s="13" t="str">
        <f>IFERROR(VLOOKUP(C40,'3.3 Soie grège'!$C$4:$D$24,2,FALSE),"-")</f>
        <v>-</v>
      </c>
    </row>
    <row r="41" spans="3:6" s="14" customFormat="1" ht="23.5" customHeight="1" x14ac:dyDescent="0.35">
      <c r="C41" s="13" t="s">
        <v>287</v>
      </c>
      <c r="D41" s="13">
        <f t="shared" si="0"/>
        <v>36642.800000000003</v>
      </c>
      <c r="E41" s="13">
        <f>IFERROR(VLOOKUP(C41,'3.2 Laines'!$C$4:$D$75,2,FALSE),"-")</f>
        <v>36642.800000000003</v>
      </c>
      <c r="F41" s="13" t="str">
        <f>IFERROR(VLOOKUP(C41,'3.3 Soie grège'!$C$4:$D$24,2,FALSE),"-")</f>
        <v>-</v>
      </c>
    </row>
    <row r="42" spans="3:6" s="14" customFormat="1" ht="23.5" customHeight="1" x14ac:dyDescent="0.35">
      <c r="C42" s="13" t="s">
        <v>288</v>
      </c>
      <c r="D42" s="13">
        <f t="shared" si="0"/>
        <v>2167.9499999999998</v>
      </c>
      <c r="E42" s="13">
        <f>IFERROR(VLOOKUP(C42,'3.2 Laines'!$C$4:$D$75,2,FALSE),"-")</f>
        <v>2167.9499999999998</v>
      </c>
      <c r="F42" s="13" t="str">
        <f>IFERROR(VLOOKUP(C42,'3.3 Soie grège'!$C$4:$D$24,2,FALSE),"-")</f>
        <v>-</v>
      </c>
    </row>
    <row r="43" spans="3:6" s="14" customFormat="1" ht="23.5" customHeight="1" x14ac:dyDescent="0.35">
      <c r="C43" s="13" t="s">
        <v>289</v>
      </c>
      <c r="D43" s="13">
        <f t="shared" si="0"/>
        <v>11849.96</v>
      </c>
      <c r="E43" s="13">
        <f>IFERROR(VLOOKUP(C43,'3.2 Laines'!$C$4:$D$75,2,FALSE),"-")</f>
        <v>11801.99</v>
      </c>
      <c r="F43" s="13">
        <f>IFERROR(VLOOKUP(C43,'3.3 Soie grège'!$C$4:$D$24,2,FALSE),"-")</f>
        <v>47.97</v>
      </c>
    </row>
    <row r="44" spans="3:6" s="14" customFormat="1" ht="23.5" customHeight="1" x14ac:dyDescent="0.35">
      <c r="C44" s="13" t="s">
        <v>290</v>
      </c>
      <c r="D44" s="13">
        <f t="shared" si="0"/>
        <v>1024.47</v>
      </c>
      <c r="E44" s="13">
        <f>IFERROR(VLOOKUP(C44,'3.2 Laines'!$C$4:$D$75,2,FALSE),"-")</f>
        <v>1024.47</v>
      </c>
      <c r="F44" s="13" t="str">
        <f>IFERROR(VLOOKUP(C44,'3.3 Soie grège'!$C$4:$D$24,2,FALSE),"-")</f>
        <v>-</v>
      </c>
    </row>
    <row r="45" spans="3:6" s="14" customFormat="1" ht="23.5" customHeight="1" x14ac:dyDescent="0.35">
      <c r="C45" s="13" t="s">
        <v>291</v>
      </c>
      <c r="D45" s="13">
        <f t="shared" si="0"/>
        <v>3614.19</v>
      </c>
      <c r="E45" s="13">
        <f>IFERROR(VLOOKUP(C45,'3.2 Laines'!$C$4:$D$75,2,FALSE),"-")</f>
        <v>3614.19</v>
      </c>
      <c r="F45" s="13" t="str">
        <f>IFERROR(VLOOKUP(C45,'3.3 Soie grège'!$C$4:$D$24,2,FALSE),"-")</f>
        <v>-</v>
      </c>
    </row>
    <row r="46" spans="3:6" s="14" customFormat="1" ht="23.5" customHeight="1" x14ac:dyDescent="0.35">
      <c r="C46" s="13" t="s">
        <v>294</v>
      </c>
      <c r="D46" s="13">
        <f t="shared" si="0"/>
        <v>2831.57</v>
      </c>
      <c r="E46" s="13">
        <f>IFERROR(VLOOKUP(C46,'3.2 Laines'!$C$4:$D$75,2,FALSE),"-")</f>
        <v>2831.57</v>
      </c>
      <c r="F46" s="13" t="str">
        <f>IFERROR(VLOOKUP(C46,'3.3 Soie grège'!$C$4:$D$24,2,FALSE),"-")</f>
        <v>-</v>
      </c>
    </row>
    <row r="47" spans="3:6" s="14" customFormat="1" ht="23.5" customHeight="1" x14ac:dyDescent="0.35">
      <c r="C47" s="13" t="s">
        <v>296</v>
      </c>
      <c r="D47" s="13">
        <f t="shared" si="0"/>
        <v>10334.209999999999</v>
      </c>
      <c r="E47" s="13">
        <f>IFERROR(VLOOKUP(C47,'3.2 Laines'!$C$4:$D$75,2,FALSE),"-")</f>
        <v>10334.209999999999</v>
      </c>
      <c r="F47" s="13" t="str">
        <f>IFERROR(VLOOKUP(C47,'3.3 Soie grège'!$C$4:$D$24,2,FALSE),"-")</f>
        <v>-</v>
      </c>
    </row>
    <row r="48" spans="3:6" s="14" customFormat="1" ht="23.5" customHeight="1" x14ac:dyDescent="0.35">
      <c r="C48" s="13" t="s">
        <v>299</v>
      </c>
      <c r="D48" s="13">
        <f t="shared" si="0"/>
        <v>713.16</v>
      </c>
      <c r="E48" s="13">
        <f>IFERROR(VLOOKUP(C48,'3.2 Laines'!$C$4:$D$75,2,FALSE),"-")</f>
        <v>713.16</v>
      </c>
      <c r="F48" s="13" t="str">
        <f>IFERROR(VLOOKUP(C48,'3.3 Soie grège'!$C$4:$D$24,2,FALSE),"-")</f>
        <v>-</v>
      </c>
    </row>
    <row r="49" spans="3:6" s="14" customFormat="1" ht="23.5" customHeight="1" x14ac:dyDescent="0.35">
      <c r="C49" s="13" t="s">
        <v>300</v>
      </c>
      <c r="D49" s="13">
        <f t="shared" si="0"/>
        <v>8</v>
      </c>
      <c r="E49" s="13" t="str">
        <f>IFERROR(VLOOKUP(C49,'3.2 Laines'!$C$4:$D$75,2,FALSE),"-")</f>
        <v>-</v>
      </c>
      <c r="F49" s="13">
        <f>IFERROR(VLOOKUP(C49,'3.3 Soie grège'!$C$4:$D$24,2,FALSE),"-")</f>
        <v>8</v>
      </c>
    </row>
    <row r="50" spans="3:6" s="14" customFormat="1" ht="23.5" customHeight="1" x14ac:dyDescent="0.35">
      <c r="C50" s="13" t="s">
        <v>301</v>
      </c>
      <c r="D50" s="13">
        <f t="shared" si="0"/>
        <v>169.35</v>
      </c>
      <c r="E50" s="13">
        <f>IFERROR(VLOOKUP(C50,'3.2 Laines'!$C$4:$D$75,2,FALSE),"-")</f>
        <v>169.35</v>
      </c>
      <c r="F50" s="13" t="str">
        <f>IFERROR(VLOOKUP(C50,'3.3 Soie grège'!$C$4:$D$24,2,FALSE),"-")</f>
        <v>-</v>
      </c>
    </row>
    <row r="51" spans="3:6" s="14" customFormat="1" ht="23.5" customHeight="1" x14ac:dyDescent="0.35">
      <c r="C51" s="13" t="s">
        <v>303</v>
      </c>
      <c r="D51" s="13">
        <f t="shared" si="0"/>
        <v>267.55</v>
      </c>
      <c r="E51" s="13">
        <f>IFERROR(VLOOKUP(C51,'3.2 Laines'!$C$4:$D$75,2,FALSE),"-")</f>
        <v>267.55</v>
      </c>
      <c r="F51" s="13" t="str">
        <f>IFERROR(VLOOKUP(C51,'3.3 Soie grège'!$C$4:$D$24,2,FALSE),"-")</f>
        <v>-</v>
      </c>
    </row>
    <row r="52" spans="3:6" s="14" customFormat="1" ht="23.5" customHeight="1" x14ac:dyDescent="0.35">
      <c r="C52" s="13" t="s">
        <v>305</v>
      </c>
      <c r="D52" s="13">
        <f t="shared" si="0"/>
        <v>62920.76</v>
      </c>
      <c r="E52" s="13">
        <f>IFERROR(VLOOKUP(C52,'3.2 Laines'!$C$4:$D$75,2,FALSE),"-")</f>
        <v>62920.76</v>
      </c>
      <c r="F52" s="13" t="str">
        <f>IFERROR(VLOOKUP(C52,'3.3 Soie grège'!$C$4:$D$24,2,FALSE),"-")</f>
        <v>-</v>
      </c>
    </row>
    <row r="53" spans="3:6" s="14" customFormat="1" ht="23.5" customHeight="1" x14ac:dyDescent="0.35">
      <c r="C53" s="13" t="s">
        <v>308</v>
      </c>
      <c r="D53" s="13">
        <f t="shared" si="0"/>
        <v>3797.23</v>
      </c>
      <c r="E53" s="13">
        <f>IFERROR(VLOOKUP(C53,'3.2 Laines'!$C$4:$D$75,2,FALSE),"-")</f>
        <v>3797.23</v>
      </c>
      <c r="F53" s="13" t="str">
        <f>IFERROR(VLOOKUP(C53,'3.3 Soie grège'!$C$4:$D$24,2,FALSE),"-")</f>
        <v>-</v>
      </c>
    </row>
    <row r="54" spans="3:6" s="14" customFormat="1" ht="23.5" customHeight="1" x14ac:dyDescent="0.35">
      <c r="C54" s="13" t="s">
        <v>673</v>
      </c>
      <c r="D54" s="13">
        <f t="shared" si="0"/>
        <v>1181</v>
      </c>
      <c r="E54" s="13">
        <f>IFERROR(VLOOKUP(C54,'3.2 Laines'!$C$4:$D$75,2,FALSE),"-")</f>
        <v>1181</v>
      </c>
      <c r="F54" s="13" t="str">
        <f>IFERROR(VLOOKUP(C54,'3.3 Soie grège'!$C$4:$D$24,2,FALSE),"-")</f>
        <v>-</v>
      </c>
    </row>
    <row r="55" spans="3:6" s="14" customFormat="1" ht="23.5" customHeight="1" x14ac:dyDescent="0.35">
      <c r="C55" s="13" t="s">
        <v>309</v>
      </c>
      <c r="D55" s="13">
        <f t="shared" si="0"/>
        <v>14501.18</v>
      </c>
      <c r="E55" s="13">
        <f>IFERROR(VLOOKUP(C55,'3.2 Laines'!$C$4:$D$75,2,FALSE),"-")</f>
        <v>14501.18</v>
      </c>
      <c r="F55" s="13" t="str">
        <f>IFERROR(VLOOKUP(C55,'3.3 Soie grège'!$C$4:$D$24,2,FALSE),"-")</f>
        <v>-</v>
      </c>
    </row>
    <row r="56" spans="3:6" s="14" customFormat="1" ht="23.5" customHeight="1" x14ac:dyDescent="0.35">
      <c r="C56" s="13" t="s">
        <v>310</v>
      </c>
      <c r="D56" s="13">
        <f t="shared" si="0"/>
        <v>240.31</v>
      </c>
      <c r="E56" s="13">
        <f>IFERROR(VLOOKUP(C56,'3.2 Laines'!$C$4:$D$75,2,FALSE),"-")</f>
        <v>240.31</v>
      </c>
      <c r="F56" s="13" t="str">
        <f>IFERROR(VLOOKUP(C56,'3.3 Soie grège'!$C$4:$D$24,2,FALSE),"-")</f>
        <v>-</v>
      </c>
    </row>
    <row r="57" spans="3:6" s="14" customFormat="1" ht="23.5" customHeight="1" x14ac:dyDescent="0.35">
      <c r="C57" s="13" t="s">
        <v>312</v>
      </c>
      <c r="D57" s="13">
        <f t="shared" si="0"/>
        <v>1206.17</v>
      </c>
      <c r="E57" s="13">
        <f>IFERROR(VLOOKUP(C57,'3.2 Laines'!$C$4:$D$75,2,FALSE),"-")</f>
        <v>1206.17</v>
      </c>
      <c r="F57" s="13" t="str">
        <f>IFERROR(VLOOKUP(C57,'3.3 Soie grège'!$C$4:$D$24,2,FALSE),"-")</f>
        <v>-</v>
      </c>
    </row>
    <row r="58" spans="3:6" s="14" customFormat="1" ht="23.5" customHeight="1" x14ac:dyDescent="0.35">
      <c r="C58" s="13" t="s">
        <v>313</v>
      </c>
      <c r="D58" s="13">
        <f t="shared" si="0"/>
        <v>381</v>
      </c>
      <c r="E58" s="13">
        <f>IFERROR(VLOOKUP(C58,'3.2 Laines'!$C$4:$D$75,2,FALSE),"-")</f>
        <v>381</v>
      </c>
      <c r="F58" s="13" t="str">
        <f>IFERROR(VLOOKUP(C58,'3.3 Soie grège'!$C$4:$D$24,2,FALSE),"-")</f>
        <v>-</v>
      </c>
    </row>
    <row r="59" spans="3:6" s="14" customFormat="1" ht="23.5" customHeight="1" x14ac:dyDescent="0.35">
      <c r="C59" s="13" t="s">
        <v>318</v>
      </c>
      <c r="D59" s="13">
        <f t="shared" si="0"/>
        <v>3414.37</v>
      </c>
      <c r="E59" s="13">
        <f>IFERROR(VLOOKUP(C59,'3.2 Laines'!$C$4:$D$75,2,FALSE),"-")</f>
        <v>3414.37</v>
      </c>
      <c r="F59" s="13" t="str">
        <f>IFERROR(VLOOKUP(C59,'3.3 Soie grège'!$C$4:$D$24,2,FALSE),"-")</f>
        <v>-</v>
      </c>
    </row>
    <row r="60" spans="3:6" s="14" customFormat="1" ht="23.5" customHeight="1" x14ac:dyDescent="0.35">
      <c r="C60" s="13" t="s">
        <v>321</v>
      </c>
      <c r="D60" s="13">
        <f t="shared" si="0"/>
        <v>124043.48</v>
      </c>
      <c r="E60" s="13">
        <f>IFERROR(VLOOKUP(C60,'3.2 Laines'!$C$4:$D$75,2,FALSE),"-")</f>
        <v>124043.48</v>
      </c>
      <c r="F60" s="13" t="str">
        <f>IFERROR(VLOOKUP(C60,'3.3 Soie grège'!$C$4:$D$24,2,FALSE),"-")</f>
        <v>-</v>
      </c>
    </row>
    <row r="61" spans="3:6" s="14" customFormat="1" ht="23.5" customHeight="1" x14ac:dyDescent="0.35">
      <c r="C61" s="13" t="s">
        <v>324</v>
      </c>
      <c r="D61" s="13">
        <f t="shared" si="0"/>
        <v>40610</v>
      </c>
      <c r="E61" s="13">
        <f>IFERROR(VLOOKUP(C61,'3.2 Laines'!$C$4:$D$75,2,FALSE),"-")</f>
        <v>38573</v>
      </c>
      <c r="F61" s="13">
        <f>IFERROR(VLOOKUP(C61,'3.3 Soie grège'!$C$4:$D$24,2,FALSE),"-")</f>
        <v>2037</v>
      </c>
    </row>
    <row r="62" spans="3:6" s="14" customFormat="1" ht="23.5" customHeight="1" x14ac:dyDescent="0.35">
      <c r="C62" s="13" t="s">
        <v>325</v>
      </c>
      <c r="D62" s="13">
        <f t="shared" si="0"/>
        <v>42846.32</v>
      </c>
      <c r="E62" s="13">
        <f>IFERROR(VLOOKUP(C62,'3.2 Laines'!$C$4:$D$75,2,FALSE),"-")</f>
        <v>42846.32</v>
      </c>
      <c r="F62" s="13" t="str">
        <f>IFERROR(VLOOKUP(C62,'3.3 Soie grège'!$C$4:$D$24,2,FALSE),"-")</f>
        <v>-</v>
      </c>
    </row>
    <row r="63" spans="3:6" s="14" customFormat="1" ht="23.5" customHeight="1" x14ac:dyDescent="0.35">
      <c r="C63" s="13" t="s">
        <v>330</v>
      </c>
      <c r="D63" s="13">
        <f t="shared" si="0"/>
        <v>622.78</v>
      </c>
      <c r="E63" s="13">
        <f>IFERROR(VLOOKUP(C63,'3.2 Laines'!$C$4:$D$75,2,FALSE),"-")</f>
        <v>622.78</v>
      </c>
      <c r="F63" s="13" t="str">
        <f>IFERROR(VLOOKUP(C63,'3.3 Soie grège'!$C$4:$D$24,2,FALSE),"-")</f>
        <v>-</v>
      </c>
    </row>
    <row r="64" spans="3:6" s="14" customFormat="1" ht="23.5" customHeight="1" x14ac:dyDescent="0.35">
      <c r="C64" s="13" t="s">
        <v>331</v>
      </c>
      <c r="D64" s="13">
        <f t="shared" si="0"/>
        <v>7983.79</v>
      </c>
      <c r="E64" s="13">
        <f>IFERROR(VLOOKUP(C64,'3.2 Laines'!$C$4:$D$75,2,FALSE),"-")</f>
        <v>7983.79</v>
      </c>
      <c r="F64" s="13" t="str">
        <f>IFERROR(VLOOKUP(C64,'3.3 Soie grège'!$C$4:$D$24,2,FALSE),"-")</f>
        <v>-</v>
      </c>
    </row>
    <row r="65" spans="3:6" s="14" customFormat="1" ht="23.5" customHeight="1" x14ac:dyDescent="0.35">
      <c r="C65" s="13" t="s">
        <v>332</v>
      </c>
      <c r="D65" s="13">
        <f t="shared" si="0"/>
        <v>1</v>
      </c>
      <c r="E65" s="13" t="str">
        <f>IFERROR(VLOOKUP(C65,'3.2 Laines'!$C$4:$D$75,2,FALSE),"-")</f>
        <v>-</v>
      </c>
      <c r="F65" s="13">
        <f>IFERROR(VLOOKUP(C65,'3.3 Soie grège'!$C$4:$D$24,2,FALSE),"-")</f>
        <v>1</v>
      </c>
    </row>
    <row r="66" spans="3:6" s="14" customFormat="1" ht="23.5" customHeight="1" x14ac:dyDescent="0.35">
      <c r="C66" s="13" t="s">
        <v>674</v>
      </c>
      <c r="D66" s="13">
        <f t="shared" si="0"/>
        <v>71689.67</v>
      </c>
      <c r="E66" s="13">
        <f>IFERROR(VLOOKUP(C66,'3.2 Laines'!$C$4:$D$75,2,FALSE),"-")</f>
        <v>71689.67</v>
      </c>
      <c r="F66" s="13" t="str">
        <f>IFERROR(VLOOKUP(C66,'3.3 Soie grège'!$C$4:$D$24,2,FALSE),"-")</f>
        <v>-</v>
      </c>
    </row>
    <row r="67" spans="3:6" s="14" customFormat="1" ht="23.5" customHeight="1" x14ac:dyDescent="0.35">
      <c r="C67" s="13" t="s">
        <v>675</v>
      </c>
      <c r="D67" s="13">
        <f t="shared" si="0"/>
        <v>44909</v>
      </c>
      <c r="E67" s="13">
        <f>IFERROR(VLOOKUP(C67,'3.2 Laines'!$C$4:$D$75,2,FALSE),"-")</f>
        <v>44909</v>
      </c>
      <c r="F67" s="13" t="str">
        <f>IFERROR(VLOOKUP(C67,'3.3 Soie grège'!$C$4:$D$24,2,FALSE),"-")</f>
        <v>-</v>
      </c>
    </row>
    <row r="68" spans="3:6" s="14" customFormat="1" ht="23.5" customHeight="1" x14ac:dyDescent="0.35">
      <c r="C68" s="13" t="s">
        <v>351</v>
      </c>
      <c r="D68" s="13">
        <f t="shared" si="0"/>
        <v>2009</v>
      </c>
      <c r="E68" s="13">
        <f>IFERROR(VLOOKUP(C68,'3.2 Laines'!$C$4:$D$75,2,FALSE),"-")</f>
        <v>2009</v>
      </c>
      <c r="F68" s="13" t="str">
        <f>IFERROR(VLOOKUP(C68,'3.3 Soie grège'!$C$4:$D$24,2,FALSE),"-")</f>
        <v>-</v>
      </c>
    </row>
    <row r="69" spans="3:6" s="14" customFormat="1" ht="23.5" customHeight="1" x14ac:dyDescent="0.35">
      <c r="C69" s="13" t="s">
        <v>359</v>
      </c>
      <c r="D69" s="13">
        <f t="shared" si="0"/>
        <v>0</v>
      </c>
      <c r="E69" s="13">
        <f>IFERROR(VLOOKUP(C69,'3.2 Laines'!$C$4:$D$75,2,FALSE),"-")</f>
        <v>0</v>
      </c>
      <c r="F69" s="13" t="str">
        <f>IFERROR(VLOOKUP(C69,'3.3 Soie grège'!$C$4:$D$24,2,FALSE),"-")</f>
        <v>-</v>
      </c>
    </row>
    <row r="70" spans="3:6" s="14" customFormat="1" ht="23.5" customHeight="1" x14ac:dyDescent="0.35">
      <c r="C70" s="13" t="s">
        <v>362</v>
      </c>
      <c r="D70" s="13">
        <f t="shared" si="0"/>
        <v>629</v>
      </c>
      <c r="E70" s="13">
        <f>IFERROR(VLOOKUP(C70,'3.2 Laines'!$C$4:$D$75,2,FALSE),"-")</f>
        <v>629</v>
      </c>
      <c r="F70" s="13" t="str">
        <f>IFERROR(VLOOKUP(C70,'3.3 Soie grège'!$C$4:$D$24,2,FALSE),"-")</f>
        <v>-</v>
      </c>
    </row>
    <row r="71" spans="3:6" s="14" customFormat="1" ht="23.5" customHeight="1" x14ac:dyDescent="0.35">
      <c r="C71" s="13" t="s">
        <v>677</v>
      </c>
      <c r="D71" s="13">
        <f t="shared" ref="D71:D83" si="1">SUM(E71:F71)</f>
        <v>21133</v>
      </c>
      <c r="E71" s="13">
        <f>IFERROR(VLOOKUP(C71,'3.2 Laines'!$C$4:$D$75,2,FALSE),"-")</f>
        <v>21133</v>
      </c>
      <c r="F71" s="13">
        <f>IFERROR(VLOOKUP(C71,'3.3 Soie grège'!$C$4:$D$24,2,FALSE),"-")</f>
        <v>0</v>
      </c>
    </row>
    <row r="72" spans="3:6" s="14" customFormat="1" ht="23.5" customHeight="1" x14ac:dyDescent="0.35">
      <c r="C72" s="13" t="s">
        <v>364</v>
      </c>
      <c r="D72" s="13">
        <f t="shared" si="1"/>
        <v>7857.0599999999995</v>
      </c>
      <c r="E72" s="13">
        <f>IFERROR(VLOOKUP(C72,'3.2 Laines'!$C$4:$D$75,2,FALSE),"-")</f>
        <v>7685.37</v>
      </c>
      <c r="F72" s="13">
        <f>IFERROR(VLOOKUP(C72,'3.3 Soie grège'!$C$4:$D$24,2,FALSE),"-")</f>
        <v>171.69</v>
      </c>
    </row>
    <row r="73" spans="3:6" s="14" customFormat="1" ht="23.5" customHeight="1" x14ac:dyDescent="0.35">
      <c r="C73" s="13" t="s">
        <v>683</v>
      </c>
      <c r="D73" s="13">
        <f t="shared" si="1"/>
        <v>35179.4</v>
      </c>
      <c r="E73" s="13">
        <f>IFERROR(VLOOKUP(C73,'3.2 Laines'!$C$4:$D$75,2,FALSE),"-")</f>
        <v>35179</v>
      </c>
      <c r="F73" s="13">
        <f>IFERROR(VLOOKUP(C73,'3.3 Soie grège'!$C$4:$D$24,2,FALSE),"-")</f>
        <v>0.4</v>
      </c>
    </row>
    <row r="74" spans="3:6" s="14" customFormat="1" ht="23.5" customHeight="1" x14ac:dyDescent="0.35">
      <c r="C74" s="13" t="s">
        <v>678</v>
      </c>
      <c r="D74" s="13">
        <f t="shared" si="1"/>
        <v>7614.36</v>
      </c>
      <c r="E74" s="13">
        <f>IFERROR(VLOOKUP(C74,'3.2 Laines'!$C$4:$D$75,2,FALSE),"-")</f>
        <v>7614.36</v>
      </c>
      <c r="F74" s="13" t="str">
        <f>IFERROR(VLOOKUP(C74,'3.3 Soie grège'!$C$4:$D$24,2,FALSE),"-")</f>
        <v>-</v>
      </c>
    </row>
    <row r="75" spans="3:6" s="14" customFormat="1" ht="23.5" customHeight="1" x14ac:dyDescent="0.35">
      <c r="C75" s="13" t="s">
        <v>367</v>
      </c>
      <c r="D75" s="13">
        <f t="shared" si="1"/>
        <v>291</v>
      </c>
      <c r="E75" s="13" t="str">
        <f>IFERROR(VLOOKUP(C75,'3.2 Laines'!$C$4:$D$75,2,FALSE),"-")</f>
        <v>-</v>
      </c>
      <c r="F75" s="13">
        <f>IFERROR(VLOOKUP(C75,'3.3 Soie grège'!$C$4:$D$24,2,FALSE),"-")</f>
        <v>291</v>
      </c>
    </row>
    <row r="76" spans="3:6" s="14" customFormat="1" ht="23.5" customHeight="1" x14ac:dyDescent="0.35">
      <c r="C76" s="13" t="s">
        <v>371</v>
      </c>
      <c r="D76" s="13">
        <f t="shared" si="1"/>
        <v>9459.2199999999993</v>
      </c>
      <c r="E76" s="13">
        <f>IFERROR(VLOOKUP(C76,'3.2 Laines'!$C$4:$D$75,2,FALSE),"-")</f>
        <v>9459.2199999999993</v>
      </c>
      <c r="F76" s="13" t="str">
        <f>IFERROR(VLOOKUP(C76,'3.3 Soie grège'!$C$4:$D$24,2,FALSE),"-")</f>
        <v>-</v>
      </c>
    </row>
    <row r="77" spans="3:6" s="14" customFormat="1" ht="23.5" customHeight="1" x14ac:dyDescent="0.35">
      <c r="C77" s="13" t="s">
        <v>372</v>
      </c>
      <c r="D77" s="13">
        <f t="shared" si="1"/>
        <v>49115.94</v>
      </c>
      <c r="E77" s="13">
        <f>IFERROR(VLOOKUP(C77,'3.2 Laines'!$C$4:$D$75,2,FALSE),"-")</f>
        <v>49115.94</v>
      </c>
      <c r="F77" s="13" t="str">
        <f>IFERROR(VLOOKUP(C77,'3.3 Soie grège'!$C$4:$D$24,2,FALSE),"-")</f>
        <v>-</v>
      </c>
    </row>
    <row r="78" spans="3:6" s="14" customFormat="1" ht="23.5" customHeight="1" x14ac:dyDescent="0.35">
      <c r="C78" s="13" t="s">
        <v>527</v>
      </c>
      <c r="D78" s="13">
        <f t="shared" si="1"/>
        <v>80200.12</v>
      </c>
      <c r="E78" s="13">
        <f>IFERROR(VLOOKUP(C78,'3.2 Laines'!$C$4:$D$75,2,FALSE),"-")</f>
        <v>80195.12</v>
      </c>
      <c r="F78" s="13">
        <f>IFERROR(VLOOKUP(C78,'3.3 Soie grège'!$C$4:$D$24,2,FALSE),"-")</f>
        <v>5</v>
      </c>
    </row>
    <row r="79" spans="3:6" s="14" customFormat="1" ht="23.5" customHeight="1" x14ac:dyDescent="0.35">
      <c r="C79" s="13" t="s">
        <v>374</v>
      </c>
      <c r="D79" s="13">
        <f t="shared" si="1"/>
        <v>1187</v>
      </c>
      <c r="E79" s="13">
        <f>IFERROR(VLOOKUP(C79,'3.2 Laines'!$C$4:$D$75,2,FALSE),"-")</f>
        <v>1187</v>
      </c>
      <c r="F79" s="13" t="str">
        <f>IFERROR(VLOOKUP(C79,'3.3 Soie grège'!$C$4:$D$24,2,FALSE),"-")</f>
        <v>-</v>
      </c>
    </row>
    <row r="80" spans="3:6" s="14" customFormat="1" ht="23.5" customHeight="1" x14ac:dyDescent="0.35">
      <c r="C80" s="13" t="s">
        <v>375</v>
      </c>
      <c r="D80" s="13">
        <f t="shared" si="1"/>
        <v>24692</v>
      </c>
      <c r="E80" s="13">
        <f>IFERROR(VLOOKUP(C80,'3.2 Laines'!$C$4:$D$75,2,FALSE),"-")</f>
        <v>24692</v>
      </c>
      <c r="F80" s="13" t="str">
        <f>IFERROR(VLOOKUP(C80,'3.3 Soie grège'!$C$4:$D$24,2,FALSE),"-")</f>
        <v>-</v>
      </c>
    </row>
    <row r="81" spans="3:6" s="14" customFormat="1" ht="23.5" customHeight="1" x14ac:dyDescent="0.35">
      <c r="C81" s="13" t="s">
        <v>479</v>
      </c>
      <c r="D81" s="13">
        <f t="shared" si="1"/>
        <v>1448</v>
      </c>
      <c r="E81" s="13" t="str">
        <f>IFERROR(VLOOKUP(C81,'3.2 Laines'!$C$4:$D$75,2,FALSE),"-")</f>
        <v>-</v>
      </c>
      <c r="F81" s="13">
        <f>IFERROR(VLOOKUP(C81,'3.3 Soie grège'!$C$4:$D$24,2,FALSE),"-")</f>
        <v>1448</v>
      </c>
    </row>
    <row r="82" spans="3:6" s="14" customFormat="1" ht="23.5" customHeight="1" x14ac:dyDescent="0.35">
      <c r="C82" s="13" t="s">
        <v>377</v>
      </c>
      <c r="D82" s="13">
        <f t="shared" si="1"/>
        <v>9267.6</v>
      </c>
      <c r="E82" s="13">
        <f>IFERROR(VLOOKUP(C82,'3.2 Laines'!$C$4:$D$75,2,FALSE),"-")</f>
        <v>9267.6</v>
      </c>
      <c r="F82" s="13" t="str">
        <f>IFERROR(VLOOKUP(C82,'3.3 Soie grège'!$C$4:$D$24,2,FALSE),"-")</f>
        <v>-</v>
      </c>
    </row>
    <row r="83" spans="3:6" s="14" customFormat="1" ht="23.5" customHeight="1" x14ac:dyDescent="0.35">
      <c r="C83" s="13" t="s">
        <v>379</v>
      </c>
      <c r="D83" s="13">
        <f t="shared" si="1"/>
        <v>2851.52</v>
      </c>
      <c r="E83" s="13">
        <f>IFERROR(VLOOKUP(C83,'3.2 Laines'!$C$4:$D$75,2,FALSE),"-")</f>
        <v>2851.52</v>
      </c>
      <c r="F83" s="13" t="str">
        <f>IFERROR(VLOOKUP(C83,'3.3 Soie grège'!$C$4:$D$24,2,FALSE),"-")</f>
        <v>-</v>
      </c>
    </row>
  </sheetData>
  <sortState xmlns:xlrd2="http://schemas.microsoft.com/office/spreadsheetml/2017/richdata2" ref="C6:C98">
    <sortCondition ref="C6:C98"/>
  </sortState>
  <mergeCells count="1">
    <mergeCell ref="E2:F2"/>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AF0B9-5F36-4F09-8164-47D867ECFEA9}">
  <sheetPr>
    <tabColor rgb="FFFFFFCC"/>
  </sheetPr>
  <dimension ref="A1:P156"/>
  <sheetViews>
    <sheetView zoomScale="74" zoomScaleNormal="94" workbookViewId="0">
      <selection activeCell="D79" sqref="D79"/>
    </sheetView>
  </sheetViews>
  <sheetFormatPr baseColWidth="10" defaultColWidth="11.453125" defaultRowHeight="14.5" x14ac:dyDescent="0.35"/>
  <cols>
    <col min="1" max="1" width="12.453125" style="5" customWidth="1"/>
    <col min="2" max="2" width="22.6328125" style="5" customWidth="1"/>
    <col min="3" max="3" width="48.81640625" style="5" customWidth="1"/>
    <col min="4" max="4" width="26.453125" style="5" customWidth="1"/>
    <col min="5" max="5" width="38.54296875" style="5" customWidth="1"/>
    <col min="6" max="6" width="22.54296875" style="5" customWidth="1"/>
    <col min="7" max="16384" width="11.453125" style="5"/>
  </cols>
  <sheetData>
    <row r="1" spans="2:16" ht="67.5" customHeight="1" x14ac:dyDescent="0.35">
      <c r="B1" s="125" t="s">
        <v>740</v>
      </c>
      <c r="H1" s="124" t="s">
        <v>741</v>
      </c>
    </row>
    <row r="2" spans="2:16" ht="42" customHeight="1" x14ac:dyDescent="0.35">
      <c r="C2" s="169" t="s">
        <v>422</v>
      </c>
      <c r="D2" s="169"/>
      <c r="E2" s="169"/>
      <c r="F2" s="169"/>
    </row>
    <row r="3" spans="2:16" ht="26.5" customHeight="1" thickBot="1" x14ac:dyDescent="0.4">
      <c r="C3" s="43" t="s">
        <v>381</v>
      </c>
      <c r="D3" s="43" t="s">
        <v>382</v>
      </c>
      <c r="E3" s="43" t="s">
        <v>395</v>
      </c>
      <c r="F3" s="43" t="s">
        <v>396</v>
      </c>
    </row>
    <row r="4" spans="2:16" ht="26.5" customHeight="1" x14ac:dyDescent="0.35">
      <c r="C4" s="13" t="s">
        <v>236</v>
      </c>
      <c r="D4" s="13">
        <v>367505</v>
      </c>
      <c r="E4" s="13" t="s">
        <v>386</v>
      </c>
      <c r="F4" s="13" t="str">
        <f t="shared" ref="F4:F35" si="0">IF(E4="Valeur imputée par une agence réceptrice","Imputation agence",IF(E4="Chiffre officiel","Officiel",IF(E4="Valeur estimée","Estimation FAO",IF(E4="Valeur manquante","Manquant",IF(E4="Chiffre de source externe","Externe","?")))))</f>
        <v>Officiel</v>
      </c>
      <c r="H4" s="171" t="s">
        <v>742</v>
      </c>
      <c r="I4" s="172"/>
      <c r="J4" s="172"/>
      <c r="K4" s="172"/>
      <c r="L4" s="172"/>
      <c r="M4" s="172"/>
      <c r="N4" s="172"/>
      <c r="O4" s="172"/>
      <c r="P4" s="173"/>
    </row>
    <row r="5" spans="2:16" ht="26.5" customHeight="1" x14ac:dyDescent="0.35">
      <c r="C5" s="13" t="s">
        <v>215</v>
      </c>
      <c r="D5" s="13">
        <v>324000</v>
      </c>
      <c r="E5" s="13" t="s">
        <v>385</v>
      </c>
      <c r="F5" s="13" t="str">
        <f t="shared" si="0"/>
        <v>Externe</v>
      </c>
      <c r="H5" s="174"/>
      <c r="I5" s="175"/>
      <c r="J5" s="175"/>
      <c r="K5" s="175"/>
      <c r="L5" s="175"/>
      <c r="M5" s="175"/>
      <c r="N5" s="175"/>
      <c r="O5" s="175"/>
      <c r="P5" s="176"/>
    </row>
    <row r="6" spans="2:16" ht="26.5" customHeight="1" x14ac:dyDescent="0.35">
      <c r="C6" s="13" t="s">
        <v>321</v>
      </c>
      <c r="D6" s="13">
        <v>124043.48</v>
      </c>
      <c r="E6" s="13" t="s">
        <v>388</v>
      </c>
      <c r="F6" s="13" t="str">
        <f t="shared" si="0"/>
        <v>Estimation FAO</v>
      </c>
      <c r="H6" s="174"/>
      <c r="I6" s="175"/>
      <c r="J6" s="175"/>
      <c r="K6" s="175"/>
      <c r="L6" s="175"/>
      <c r="M6" s="175"/>
      <c r="N6" s="175"/>
      <c r="O6" s="175"/>
      <c r="P6" s="176"/>
    </row>
    <row r="7" spans="2:16" ht="26.5" customHeight="1" x14ac:dyDescent="0.35">
      <c r="C7" s="13" t="s">
        <v>527</v>
      </c>
      <c r="D7" s="13">
        <v>80195.12</v>
      </c>
      <c r="E7" s="13" t="s">
        <v>386</v>
      </c>
      <c r="F7" s="13" t="str">
        <f t="shared" si="0"/>
        <v>Officiel</v>
      </c>
      <c r="H7" s="174"/>
      <c r="I7" s="175"/>
      <c r="J7" s="175"/>
      <c r="K7" s="175"/>
      <c r="L7" s="175"/>
      <c r="M7" s="175"/>
      <c r="N7" s="175"/>
      <c r="O7" s="175"/>
      <c r="P7" s="176"/>
    </row>
    <row r="8" spans="2:16" ht="26.5" customHeight="1" x14ac:dyDescent="0.35">
      <c r="C8" s="13" t="s">
        <v>674</v>
      </c>
      <c r="D8" s="13">
        <v>71689.67</v>
      </c>
      <c r="E8" s="13" t="s">
        <v>387</v>
      </c>
      <c r="F8" s="13" t="str">
        <f t="shared" si="0"/>
        <v>Imputation agence</v>
      </c>
      <c r="H8" s="174"/>
      <c r="I8" s="175"/>
      <c r="J8" s="175"/>
      <c r="K8" s="175"/>
      <c r="L8" s="175"/>
      <c r="M8" s="175"/>
      <c r="N8" s="175"/>
      <c r="O8" s="175"/>
      <c r="P8" s="176"/>
    </row>
    <row r="9" spans="2:16" ht="26.5" customHeight="1" x14ac:dyDescent="0.35">
      <c r="C9" s="13" t="s">
        <v>305</v>
      </c>
      <c r="D9" s="13">
        <v>62920.76</v>
      </c>
      <c r="E9" s="13" t="s">
        <v>388</v>
      </c>
      <c r="F9" s="13" t="str">
        <f t="shared" si="0"/>
        <v>Estimation FAO</v>
      </c>
      <c r="H9" s="174"/>
      <c r="I9" s="175"/>
      <c r="J9" s="175"/>
      <c r="K9" s="175"/>
      <c r="L9" s="175"/>
      <c r="M9" s="175"/>
      <c r="N9" s="175"/>
      <c r="O9" s="175"/>
      <c r="P9" s="176"/>
    </row>
    <row r="10" spans="2:16" ht="26.5" customHeight="1" x14ac:dyDescent="0.35">
      <c r="C10" s="13" t="s">
        <v>372</v>
      </c>
      <c r="D10" s="13">
        <v>49115.94</v>
      </c>
      <c r="E10" s="13" t="s">
        <v>386</v>
      </c>
      <c r="F10" s="13" t="str">
        <f t="shared" si="0"/>
        <v>Officiel</v>
      </c>
      <c r="H10" s="174"/>
      <c r="I10" s="175"/>
      <c r="J10" s="175"/>
      <c r="K10" s="175"/>
      <c r="L10" s="175"/>
      <c r="M10" s="175"/>
      <c r="N10" s="175"/>
      <c r="O10" s="175"/>
      <c r="P10" s="176"/>
    </row>
    <row r="11" spans="2:16" ht="26.5" customHeight="1" x14ac:dyDescent="0.35">
      <c r="C11" s="13" t="s">
        <v>669</v>
      </c>
      <c r="D11" s="13">
        <v>47705.91</v>
      </c>
      <c r="E11" s="13" t="s">
        <v>388</v>
      </c>
      <c r="F11" s="13" t="str">
        <f t="shared" si="0"/>
        <v>Estimation FAO</v>
      </c>
      <c r="H11" s="174"/>
      <c r="I11" s="175"/>
      <c r="J11" s="175"/>
      <c r="K11" s="175"/>
      <c r="L11" s="175"/>
      <c r="M11" s="175"/>
      <c r="N11" s="175"/>
      <c r="O11" s="175"/>
      <c r="P11" s="176"/>
    </row>
    <row r="12" spans="2:16" ht="26.5" customHeight="1" x14ac:dyDescent="0.35">
      <c r="C12" s="13" t="s">
        <v>206</v>
      </c>
      <c r="D12" s="13">
        <v>45251.69</v>
      </c>
      <c r="E12" s="13" t="s">
        <v>387</v>
      </c>
      <c r="F12" s="13" t="str">
        <f t="shared" si="0"/>
        <v>Imputation agence</v>
      </c>
      <c r="H12" s="174"/>
      <c r="I12" s="175"/>
      <c r="J12" s="175"/>
      <c r="K12" s="175"/>
      <c r="L12" s="175"/>
      <c r="M12" s="175"/>
      <c r="N12" s="175"/>
      <c r="O12" s="175"/>
      <c r="P12" s="176"/>
    </row>
    <row r="13" spans="2:16" ht="26.5" customHeight="1" x14ac:dyDescent="0.35">
      <c r="C13" s="13" t="s">
        <v>675</v>
      </c>
      <c r="D13" s="13">
        <v>44909</v>
      </c>
      <c r="E13" s="13" t="s">
        <v>386</v>
      </c>
      <c r="F13" s="13" t="str">
        <f t="shared" si="0"/>
        <v>Officiel</v>
      </c>
      <c r="H13" s="174"/>
      <c r="I13" s="175"/>
      <c r="J13" s="175"/>
      <c r="K13" s="175"/>
      <c r="L13" s="175"/>
      <c r="M13" s="175"/>
      <c r="N13" s="175"/>
      <c r="O13" s="175"/>
      <c r="P13" s="176"/>
    </row>
    <row r="14" spans="2:16" ht="26.5" customHeight="1" x14ac:dyDescent="0.35">
      <c r="C14" s="13" t="s">
        <v>325</v>
      </c>
      <c r="D14" s="13">
        <v>42846.32</v>
      </c>
      <c r="E14" s="13" t="s">
        <v>388</v>
      </c>
      <c r="F14" s="13" t="str">
        <f t="shared" si="0"/>
        <v>Estimation FAO</v>
      </c>
      <c r="H14" s="174"/>
      <c r="I14" s="175"/>
      <c r="J14" s="175"/>
      <c r="K14" s="175"/>
      <c r="L14" s="175"/>
      <c r="M14" s="175"/>
      <c r="N14" s="175"/>
      <c r="O14" s="175"/>
      <c r="P14" s="176"/>
    </row>
    <row r="15" spans="2:16" ht="26.5" customHeight="1" x14ac:dyDescent="0.35">
      <c r="C15" s="13" t="s">
        <v>324</v>
      </c>
      <c r="D15" s="13">
        <v>38573</v>
      </c>
      <c r="E15" s="13" t="s">
        <v>386</v>
      </c>
      <c r="F15" s="13" t="str">
        <f t="shared" si="0"/>
        <v>Officiel</v>
      </c>
      <c r="H15" s="174"/>
      <c r="I15" s="175"/>
      <c r="J15" s="175"/>
      <c r="K15" s="175"/>
      <c r="L15" s="175"/>
      <c r="M15" s="175"/>
      <c r="N15" s="175"/>
      <c r="O15" s="175"/>
      <c r="P15" s="176"/>
    </row>
    <row r="16" spans="2:16" ht="26.5" customHeight="1" x14ac:dyDescent="0.35">
      <c r="C16" s="13" t="s">
        <v>287</v>
      </c>
      <c r="D16" s="13">
        <v>36642.800000000003</v>
      </c>
      <c r="E16" s="13" t="s">
        <v>386</v>
      </c>
      <c r="F16" s="13" t="str">
        <f t="shared" si="0"/>
        <v>Officiel</v>
      </c>
      <c r="H16" s="174"/>
      <c r="I16" s="175"/>
      <c r="J16" s="175"/>
      <c r="K16" s="175"/>
      <c r="L16" s="175"/>
      <c r="M16" s="175"/>
      <c r="N16" s="175"/>
      <c r="O16" s="175"/>
      <c r="P16" s="176"/>
    </row>
    <row r="17" spans="3:16" ht="26.5" customHeight="1" thickBot="1" x14ac:dyDescent="0.4">
      <c r="C17" s="13" t="s">
        <v>208</v>
      </c>
      <c r="D17" s="13">
        <v>35414.69</v>
      </c>
      <c r="E17" s="13" t="s">
        <v>387</v>
      </c>
      <c r="F17" s="13" t="str">
        <f t="shared" si="0"/>
        <v>Imputation agence</v>
      </c>
      <c r="H17" s="177"/>
      <c r="I17" s="178"/>
      <c r="J17" s="178"/>
      <c r="K17" s="178"/>
      <c r="L17" s="178"/>
      <c r="M17" s="178"/>
      <c r="N17" s="178"/>
      <c r="O17" s="178"/>
      <c r="P17" s="179"/>
    </row>
    <row r="18" spans="3:16" ht="26.5" customHeight="1" x14ac:dyDescent="0.35">
      <c r="C18" s="13" t="s">
        <v>683</v>
      </c>
      <c r="D18" s="13">
        <v>35179</v>
      </c>
      <c r="E18" s="13" t="s">
        <v>386</v>
      </c>
      <c r="F18" s="13" t="str">
        <f t="shared" si="0"/>
        <v>Officiel</v>
      </c>
    </row>
    <row r="19" spans="3:16" ht="26.5" customHeight="1" x14ac:dyDescent="0.35">
      <c r="C19" s="13" t="s">
        <v>274</v>
      </c>
      <c r="D19" s="13">
        <v>33895.54</v>
      </c>
      <c r="E19" s="13" t="s">
        <v>387</v>
      </c>
      <c r="F19" s="13" t="str">
        <f t="shared" si="0"/>
        <v>Imputation agence</v>
      </c>
    </row>
    <row r="20" spans="3:16" ht="26.5" customHeight="1" x14ac:dyDescent="0.35">
      <c r="C20" s="13" t="s">
        <v>375</v>
      </c>
      <c r="D20" s="13">
        <v>24692</v>
      </c>
      <c r="E20" s="13" t="s">
        <v>386</v>
      </c>
      <c r="F20" s="13" t="str">
        <f t="shared" si="0"/>
        <v>Officiel</v>
      </c>
    </row>
    <row r="21" spans="3:16" ht="26.5" customHeight="1" x14ac:dyDescent="0.35">
      <c r="C21" s="13" t="s">
        <v>276</v>
      </c>
      <c r="D21" s="13">
        <v>24626.560000000001</v>
      </c>
      <c r="E21" s="13" t="s">
        <v>388</v>
      </c>
      <c r="F21" s="13" t="str">
        <f t="shared" si="0"/>
        <v>Estimation FAO</v>
      </c>
    </row>
    <row r="22" spans="3:16" ht="26.5" customHeight="1" x14ac:dyDescent="0.35">
      <c r="C22" s="13" t="s">
        <v>677</v>
      </c>
      <c r="D22" s="13">
        <v>21133</v>
      </c>
      <c r="E22" s="13" t="s">
        <v>386</v>
      </c>
      <c r="F22" s="13" t="str">
        <f t="shared" si="0"/>
        <v>Officiel</v>
      </c>
    </row>
    <row r="23" spans="3:16" ht="26.5" customHeight="1" x14ac:dyDescent="0.35">
      <c r="C23" s="13" t="s">
        <v>217</v>
      </c>
      <c r="D23" s="13">
        <v>15150</v>
      </c>
      <c r="E23" s="13" t="s">
        <v>386</v>
      </c>
      <c r="F23" s="13" t="str">
        <f t="shared" si="0"/>
        <v>Officiel</v>
      </c>
    </row>
    <row r="24" spans="3:16" ht="26.5" customHeight="1" x14ac:dyDescent="0.35">
      <c r="C24" s="13" t="s">
        <v>309</v>
      </c>
      <c r="D24" s="13">
        <v>14501.18</v>
      </c>
      <c r="E24" s="13" t="s">
        <v>388</v>
      </c>
      <c r="F24" s="13" t="str">
        <f t="shared" si="0"/>
        <v>Estimation FAO</v>
      </c>
    </row>
    <row r="25" spans="3:16" ht="26.5" customHeight="1" x14ac:dyDescent="0.35">
      <c r="C25" s="13" t="s">
        <v>277</v>
      </c>
      <c r="D25" s="13">
        <v>14213.83</v>
      </c>
      <c r="E25" s="13" t="s">
        <v>388</v>
      </c>
      <c r="F25" s="13" t="str">
        <f t="shared" si="0"/>
        <v>Estimation FAO</v>
      </c>
    </row>
    <row r="26" spans="3:16" ht="26.5" customHeight="1" x14ac:dyDescent="0.35">
      <c r="C26" s="13" t="s">
        <v>236</v>
      </c>
      <c r="D26" s="13">
        <v>14194.63</v>
      </c>
      <c r="E26" s="13" t="s">
        <v>388</v>
      </c>
      <c r="F26" s="13" t="str">
        <f t="shared" si="0"/>
        <v>Estimation FAO</v>
      </c>
    </row>
    <row r="27" spans="3:16" ht="26.5" customHeight="1" x14ac:dyDescent="0.35">
      <c r="C27" s="13" t="s">
        <v>205</v>
      </c>
      <c r="D27" s="13">
        <v>12755.23</v>
      </c>
      <c r="E27" s="13" t="s">
        <v>388</v>
      </c>
      <c r="F27" s="13" t="str">
        <f t="shared" si="0"/>
        <v>Estimation FAO</v>
      </c>
    </row>
    <row r="28" spans="3:16" ht="26.5" customHeight="1" x14ac:dyDescent="0.35">
      <c r="C28" s="13" t="s">
        <v>661</v>
      </c>
      <c r="D28" s="13">
        <v>11910.51</v>
      </c>
      <c r="E28" s="13" t="s">
        <v>387</v>
      </c>
      <c r="F28" s="13" t="str">
        <f t="shared" si="0"/>
        <v>Imputation agence</v>
      </c>
    </row>
    <row r="29" spans="3:16" ht="26.5" customHeight="1" x14ac:dyDescent="0.35">
      <c r="C29" s="13" t="s">
        <v>289</v>
      </c>
      <c r="D29" s="13">
        <v>11801.99</v>
      </c>
      <c r="E29" s="13" t="s">
        <v>387</v>
      </c>
      <c r="F29" s="13" t="str">
        <f t="shared" si="0"/>
        <v>Imputation agence</v>
      </c>
    </row>
    <row r="30" spans="3:16" ht="26.5" customHeight="1" x14ac:dyDescent="0.35">
      <c r="C30" s="13" t="s">
        <v>664</v>
      </c>
      <c r="D30" s="13">
        <v>11350</v>
      </c>
      <c r="E30" s="13" t="s">
        <v>386</v>
      </c>
      <c r="F30" s="13" t="str">
        <f t="shared" si="0"/>
        <v>Officiel</v>
      </c>
    </row>
    <row r="31" spans="3:16" ht="26.5" customHeight="1" x14ac:dyDescent="0.35">
      <c r="C31" s="13" t="s">
        <v>296</v>
      </c>
      <c r="D31" s="13">
        <v>10334.209999999999</v>
      </c>
      <c r="E31" s="13" t="s">
        <v>387</v>
      </c>
      <c r="F31" s="13" t="str">
        <f t="shared" si="0"/>
        <v>Imputation agence</v>
      </c>
    </row>
    <row r="32" spans="3:16" ht="26.5" customHeight="1" x14ac:dyDescent="0.35">
      <c r="C32" s="13" t="s">
        <v>371</v>
      </c>
      <c r="D32" s="13">
        <v>9459.2199999999993</v>
      </c>
      <c r="E32" s="13" t="s">
        <v>387</v>
      </c>
      <c r="F32" s="13" t="str">
        <f t="shared" si="0"/>
        <v>Imputation agence</v>
      </c>
    </row>
    <row r="33" spans="3:6" ht="26.5" customHeight="1" x14ac:dyDescent="0.35">
      <c r="C33" s="13" t="s">
        <v>377</v>
      </c>
      <c r="D33" s="13">
        <v>9267.6</v>
      </c>
      <c r="E33" s="13" t="s">
        <v>388</v>
      </c>
      <c r="F33" s="13" t="str">
        <f t="shared" si="0"/>
        <v>Estimation FAO</v>
      </c>
    </row>
    <row r="34" spans="3:6" ht="26.5" customHeight="1" x14ac:dyDescent="0.35">
      <c r="C34" s="13" t="s">
        <v>228</v>
      </c>
      <c r="D34" s="13">
        <v>8546</v>
      </c>
      <c r="E34" s="13" t="s">
        <v>386</v>
      </c>
      <c r="F34" s="13" t="str">
        <f t="shared" si="0"/>
        <v>Officiel</v>
      </c>
    </row>
    <row r="35" spans="3:6" ht="26.5" customHeight="1" x14ac:dyDescent="0.35">
      <c r="C35" s="13" t="s">
        <v>331</v>
      </c>
      <c r="D35" s="13">
        <v>7983.79</v>
      </c>
      <c r="E35" s="13" t="s">
        <v>386</v>
      </c>
      <c r="F35" s="13" t="str">
        <f t="shared" si="0"/>
        <v>Officiel</v>
      </c>
    </row>
    <row r="36" spans="3:6" ht="26.5" customHeight="1" x14ac:dyDescent="0.35">
      <c r="C36" s="13" t="s">
        <v>364</v>
      </c>
      <c r="D36" s="13">
        <v>7685.37</v>
      </c>
      <c r="E36" s="13" t="s">
        <v>388</v>
      </c>
      <c r="F36" s="13" t="str">
        <f t="shared" ref="F36:F67" si="1">IF(E36="Valeur imputée par une agence réceptrice","Imputation agence",IF(E36="Chiffre officiel","Officiel",IF(E36="Valeur estimée","Estimation FAO",IF(E36="Valeur manquante","Manquant",IF(E36="Chiffre de source externe","Externe","?")))))</f>
        <v>Estimation FAO</v>
      </c>
    </row>
    <row r="37" spans="3:6" ht="26.5" customHeight="1" x14ac:dyDescent="0.35">
      <c r="C37" s="13" t="s">
        <v>678</v>
      </c>
      <c r="D37" s="13">
        <v>7614.36</v>
      </c>
      <c r="E37" s="13" t="s">
        <v>388</v>
      </c>
      <c r="F37" s="13" t="str">
        <f t="shared" si="1"/>
        <v>Estimation FAO</v>
      </c>
    </row>
    <row r="38" spans="3:6" ht="26.5" customHeight="1" x14ac:dyDescent="0.35">
      <c r="C38" s="13" t="s">
        <v>665</v>
      </c>
      <c r="D38" s="13">
        <v>7323.35</v>
      </c>
      <c r="E38" s="13" t="s">
        <v>387</v>
      </c>
      <c r="F38" s="13" t="str">
        <f t="shared" si="1"/>
        <v>Imputation agence</v>
      </c>
    </row>
    <row r="39" spans="3:6" ht="26.5" customHeight="1" x14ac:dyDescent="0.35">
      <c r="C39" s="13" t="s">
        <v>235</v>
      </c>
      <c r="D39" s="13">
        <v>6315.8</v>
      </c>
      <c r="E39" s="13" t="s">
        <v>388</v>
      </c>
      <c r="F39" s="13" t="str">
        <f t="shared" si="1"/>
        <v>Estimation FAO</v>
      </c>
    </row>
    <row r="40" spans="3:6" ht="26.5" customHeight="1" x14ac:dyDescent="0.35">
      <c r="C40" s="13" t="s">
        <v>286</v>
      </c>
      <c r="D40" s="13">
        <v>4689.37</v>
      </c>
      <c r="E40" s="13" t="s">
        <v>387</v>
      </c>
      <c r="F40" s="13" t="str">
        <f t="shared" si="1"/>
        <v>Imputation agence</v>
      </c>
    </row>
    <row r="41" spans="3:6" ht="26.5" customHeight="1" x14ac:dyDescent="0.35">
      <c r="C41" s="13" t="s">
        <v>239</v>
      </c>
      <c r="D41" s="13">
        <v>4432.51</v>
      </c>
      <c r="E41" s="13" t="s">
        <v>388</v>
      </c>
      <c r="F41" s="13" t="str">
        <f t="shared" si="1"/>
        <v>Estimation FAO</v>
      </c>
    </row>
    <row r="42" spans="3:6" ht="26.5" customHeight="1" x14ac:dyDescent="0.35">
      <c r="C42" s="13" t="s">
        <v>308</v>
      </c>
      <c r="D42" s="13">
        <v>3797.23</v>
      </c>
      <c r="E42" s="13" t="s">
        <v>386</v>
      </c>
      <c r="F42" s="13" t="str">
        <f t="shared" si="1"/>
        <v>Officiel</v>
      </c>
    </row>
    <row r="43" spans="3:6" ht="26.5" customHeight="1" x14ac:dyDescent="0.35">
      <c r="C43" s="13" t="s">
        <v>291</v>
      </c>
      <c r="D43" s="13">
        <v>3614.19</v>
      </c>
      <c r="E43" s="13" t="s">
        <v>387</v>
      </c>
      <c r="F43" s="13" t="str">
        <f t="shared" si="1"/>
        <v>Imputation agence</v>
      </c>
    </row>
    <row r="44" spans="3:6" ht="26.5" customHeight="1" x14ac:dyDescent="0.35">
      <c r="C44" s="13" t="s">
        <v>318</v>
      </c>
      <c r="D44" s="13">
        <v>3414.37</v>
      </c>
      <c r="E44" s="13" t="s">
        <v>387</v>
      </c>
      <c r="F44" s="13" t="str">
        <f t="shared" si="1"/>
        <v>Imputation agence</v>
      </c>
    </row>
    <row r="45" spans="3:6" ht="26.5" customHeight="1" x14ac:dyDescent="0.35">
      <c r="C45" s="13" t="s">
        <v>379</v>
      </c>
      <c r="D45" s="13">
        <v>2851.52</v>
      </c>
      <c r="E45" s="13" t="s">
        <v>388</v>
      </c>
      <c r="F45" s="13" t="str">
        <f t="shared" si="1"/>
        <v>Estimation FAO</v>
      </c>
    </row>
    <row r="46" spans="3:6" ht="26.5" customHeight="1" x14ac:dyDescent="0.35">
      <c r="C46" s="13" t="s">
        <v>294</v>
      </c>
      <c r="D46" s="13">
        <v>2831.57</v>
      </c>
      <c r="E46" s="13" t="s">
        <v>388</v>
      </c>
      <c r="F46" s="13" t="str">
        <f t="shared" si="1"/>
        <v>Estimation FAO</v>
      </c>
    </row>
    <row r="47" spans="3:6" ht="26.5" customHeight="1" x14ac:dyDescent="0.35">
      <c r="C47" s="13" t="s">
        <v>207</v>
      </c>
      <c r="D47" s="13">
        <v>2683.12</v>
      </c>
      <c r="E47" s="13" t="s">
        <v>387</v>
      </c>
      <c r="F47" s="13" t="str">
        <f t="shared" si="1"/>
        <v>Imputation agence</v>
      </c>
    </row>
    <row r="48" spans="3:6" ht="26.5" customHeight="1" x14ac:dyDescent="0.35">
      <c r="C48" s="13" t="s">
        <v>220</v>
      </c>
      <c r="D48" s="13">
        <v>2510.79</v>
      </c>
      <c r="E48" s="13" t="s">
        <v>388</v>
      </c>
      <c r="F48" s="13" t="str">
        <f t="shared" si="1"/>
        <v>Estimation FAO</v>
      </c>
    </row>
    <row r="49" spans="3:6" ht="26.5" customHeight="1" x14ac:dyDescent="0.35">
      <c r="C49" s="13" t="s">
        <v>288</v>
      </c>
      <c r="D49" s="13">
        <v>2167.9499999999998</v>
      </c>
      <c r="E49" s="13" t="s">
        <v>387</v>
      </c>
      <c r="F49" s="13" t="str">
        <f t="shared" si="1"/>
        <v>Imputation agence</v>
      </c>
    </row>
    <row r="50" spans="3:6" ht="26.5" customHeight="1" x14ac:dyDescent="0.35">
      <c r="C50" s="13" t="s">
        <v>655</v>
      </c>
      <c r="D50" s="13">
        <v>2030</v>
      </c>
      <c r="E50" s="13" t="s">
        <v>386</v>
      </c>
      <c r="F50" s="13" t="str">
        <f t="shared" si="1"/>
        <v>Officiel</v>
      </c>
    </row>
    <row r="51" spans="3:6" ht="26.5" customHeight="1" x14ac:dyDescent="0.35">
      <c r="C51" s="13" t="s">
        <v>351</v>
      </c>
      <c r="D51" s="13">
        <v>2009</v>
      </c>
      <c r="E51" s="13" t="s">
        <v>386</v>
      </c>
      <c r="F51" s="13" t="str">
        <f t="shared" si="1"/>
        <v>Officiel</v>
      </c>
    </row>
    <row r="52" spans="3:6" ht="26.5" customHeight="1" x14ac:dyDescent="0.35">
      <c r="C52" s="13" t="s">
        <v>261</v>
      </c>
      <c r="D52" s="13">
        <v>2000</v>
      </c>
      <c r="E52" s="13" t="s">
        <v>386</v>
      </c>
      <c r="F52" s="13" t="str">
        <f t="shared" si="1"/>
        <v>Officiel</v>
      </c>
    </row>
    <row r="53" spans="3:6" ht="26.5" customHeight="1" x14ac:dyDescent="0.35">
      <c r="C53" s="13" t="s">
        <v>226</v>
      </c>
      <c r="D53" s="13">
        <v>1417.39</v>
      </c>
      <c r="E53" s="13" t="s">
        <v>387</v>
      </c>
      <c r="F53" s="13" t="str">
        <f t="shared" si="1"/>
        <v>Imputation agence</v>
      </c>
    </row>
    <row r="54" spans="3:6" ht="26.5" customHeight="1" x14ac:dyDescent="0.35">
      <c r="C54" s="13" t="s">
        <v>663</v>
      </c>
      <c r="D54" s="13">
        <v>1328.88</v>
      </c>
      <c r="E54" s="13" t="s">
        <v>388</v>
      </c>
      <c r="F54" s="13" t="str">
        <f t="shared" si="1"/>
        <v>Estimation FAO</v>
      </c>
    </row>
    <row r="55" spans="3:6" ht="26.5" customHeight="1" x14ac:dyDescent="0.35">
      <c r="C55" s="13" t="s">
        <v>312</v>
      </c>
      <c r="D55" s="13">
        <v>1206.17</v>
      </c>
      <c r="E55" s="13" t="s">
        <v>388</v>
      </c>
      <c r="F55" s="13" t="str">
        <f t="shared" si="1"/>
        <v>Estimation FAO</v>
      </c>
    </row>
    <row r="56" spans="3:6" ht="26.5" customHeight="1" x14ac:dyDescent="0.35">
      <c r="C56" s="13" t="s">
        <v>281</v>
      </c>
      <c r="D56" s="13">
        <v>1205.0899999999999</v>
      </c>
      <c r="E56" s="13" t="s">
        <v>388</v>
      </c>
      <c r="F56" s="13" t="str">
        <f t="shared" si="1"/>
        <v>Estimation FAO</v>
      </c>
    </row>
    <row r="57" spans="3:6" ht="26.5" customHeight="1" x14ac:dyDescent="0.35">
      <c r="C57" s="13" t="s">
        <v>234</v>
      </c>
      <c r="D57" s="13">
        <v>1189.43</v>
      </c>
      <c r="E57" s="13" t="s">
        <v>387</v>
      </c>
      <c r="F57" s="13" t="str">
        <f t="shared" si="1"/>
        <v>Imputation agence</v>
      </c>
    </row>
    <row r="58" spans="3:6" ht="26.5" customHeight="1" x14ac:dyDescent="0.35">
      <c r="C58" s="13" t="s">
        <v>374</v>
      </c>
      <c r="D58" s="13">
        <v>1187</v>
      </c>
      <c r="E58" s="13" t="s">
        <v>386</v>
      </c>
      <c r="F58" s="13" t="str">
        <f t="shared" si="1"/>
        <v>Officiel</v>
      </c>
    </row>
    <row r="59" spans="3:6" ht="26.5" customHeight="1" x14ac:dyDescent="0.35">
      <c r="C59" s="13" t="s">
        <v>673</v>
      </c>
      <c r="D59" s="13">
        <v>1181</v>
      </c>
      <c r="E59" s="13" t="s">
        <v>386</v>
      </c>
      <c r="F59" s="13" t="str">
        <f t="shared" si="1"/>
        <v>Officiel</v>
      </c>
    </row>
    <row r="60" spans="3:6" ht="26.5" customHeight="1" x14ac:dyDescent="0.35">
      <c r="C60" s="13" t="s">
        <v>214</v>
      </c>
      <c r="D60" s="13">
        <v>1101</v>
      </c>
      <c r="E60" s="13" t="s">
        <v>386</v>
      </c>
      <c r="F60" s="13" t="str">
        <f t="shared" si="1"/>
        <v>Officiel</v>
      </c>
    </row>
    <row r="61" spans="3:6" ht="26.5" customHeight="1" x14ac:dyDescent="0.35">
      <c r="C61" s="13" t="s">
        <v>290</v>
      </c>
      <c r="D61" s="13">
        <v>1024.47</v>
      </c>
      <c r="E61" s="13" t="s">
        <v>387</v>
      </c>
      <c r="F61" s="13" t="str">
        <f t="shared" si="1"/>
        <v>Imputation agence</v>
      </c>
    </row>
    <row r="62" spans="3:6" ht="26.5" customHeight="1" x14ac:dyDescent="0.35">
      <c r="C62" s="13" t="s">
        <v>662</v>
      </c>
      <c r="D62" s="13">
        <v>950.64</v>
      </c>
      <c r="E62" s="13" t="s">
        <v>388</v>
      </c>
      <c r="F62" s="13" t="str">
        <f t="shared" si="1"/>
        <v>Estimation FAO</v>
      </c>
    </row>
    <row r="63" spans="3:6" ht="26.5" customHeight="1" x14ac:dyDescent="0.35">
      <c r="C63" s="13" t="s">
        <v>657</v>
      </c>
      <c r="D63" s="13">
        <v>796.28</v>
      </c>
      <c r="E63" s="13" t="s">
        <v>388</v>
      </c>
      <c r="F63" s="13" t="str">
        <f t="shared" si="1"/>
        <v>Estimation FAO</v>
      </c>
    </row>
    <row r="64" spans="3:6" ht="26.5" customHeight="1" x14ac:dyDescent="0.35">
      <c r="C64" s="13" t="s">
        <v>299</v>
      </c>
      <c r="D64" s="13">
        <v>713.16</v>
      </c>
      <c r="E64" s="13" t="s">
        <v>387</v>
      </c>
      <c r="F64" s="13" t="str">
        <f t="shared" si="1"/>
        <v>Imputation agence</v>
      </c>
    </row>
    <row r="65" spans="3:6" ht="26.5" customHeight="1" x14ac:dyDescent="0.35">
      <c r="C65" s="13" t="s">
        <v>362</v>
      </c>
      <c r="D65" s="13">
        <v>629</v>
      </c>
      <c r="E65" s="13" t="s">
        <v>386</v>
      </c>
      <c r="F65" s="13" t="str">
        <f t="shared" si="1"/>
        <v>Officiel</v>
      </c>
    </row>
    <row r="66" spans="3:6" ht="26.5" customHeight="1" x14ac:dyDescent="0.35">
      <c r="C66" s="13" t="s">
        <v>330</v>
      </c>
      <c r="D66" s="13">
        <v>622.78</v>
      </c>
      <c r="E66" s="13" t="s">
        <v>388</v>
      </c>
      <c r="F66" s="13" t="str">
        <f t="shared" si="1"/>
        <v>Estimation FAO</v>
      </c>
    </row>
    <row r="67" spans="3:6" ht="26.5" customHeight="1" x14ac:dyDescent="0.35">
      <c r="C67" s="13" t="s">
        <v>280</v>
      </c>
      <c r="D67" s="13">
        <v>543</v>
      </c>
      <c r="E67" s="13" t="s">
        <v>386</v>
      </c>
      <c r="F67" s="13" t="str">
        <f t="shared" si="1"/>
        <v>Officiel</v>
      </c>
    </row>
    <row r="68" spans="3:6" ht="26.5" customHeight="1" x14ac:dyDescent="0.35">
      <c r="C68" s="13" t="s">
        <v>313</v>
      </c>
      <c r="D68" s="13">
        <v>381</v>
      </c>
      <c r="E68" s="13" t="s">
        <v>386</v>
      </c>
      <c r="F68" s="13" t="str">
        <f t="shared" ref="F68:F75" si="2">IF(E68="Valeur imputée par une agence réceptrice","Imputation agence",IF(E68="Chiffre officiel","Officiel",IF(E68="Valeur estimée","Estimation FAO",IF(E68="Valeur manquante","Manquant",IF(E68="Chiffre de source externe","Externe","?")))))</f>
        <v>Officiel</v>
      </c>
    </row>
    <row r="69" spans="3:6" ht="26.5" customHeight="1" x14ac:dyDescent="0.35">
      <c r="C69" s="13" t="s">
        <v>303</v>
      </c>
      <c r="D69" s="13">
        <v>267.55</v>
      </c>
      <c r="E69" s="13" t="s">
        <v>388</v>
      </c>
      <c r="F69" s="13" t="str">
        <f t="shared" si="2"/>
        <v>Estimation FAO</v>
      </c>
    </row>
    <row r="70" spans="3:6" ht="26.5" customHeight="1" x14ac:dyDescent="0.35">
      <c r="C70" s="13" t="s">
        <v>310</v>
      </c>
      <c r="D70" s="13">
        <v>240.31</v>
      </c>
      <c r="E70" s="13" t="s">
        <v>387</v>
      </c>
      <c r="F70" s="13" t="str">
        <f t="shared" si="2"/>
        <v>Imputation agence</v>
      </c>
    </row>
    <row r="71" spans="3:6" ht="26.5" customHeight="1" x14ac:dyDescent="0.35">
      <c r="C71" s="13" t="s">
        <v>301</v>
      </c>
      <c r="D71" s="13">
        <v>169.35</v>
      </c>
      <c r="E71" s="13" t="s">
        <v>387</v>
      </c>
      <c r="F71" s="13" t="str">
        <f t="shared" si="2"/>
        <v>Imputation agence</v>
      </c>
    </row>
    <row r="72" spans="3:6" ht="26.5" customHeight="1" x14ac:dyDescent="0.35">
      <c r="C72" s="13" t="s">
        <v>654</v>
      </c>
      <c r="D72" s="13">
        <v>88</v>
      </c>
      <c r="E72" s="13" t="s">
        <v>386</v>
      </c>
      <c r="F72" s="13" t="str">
        <f t="shared" si="2"/>
        <v>Officiel</v>
      </c>
    </row>
    <row r="73" spans="3:6" ht="26.5" customHeight="1" x14ac:dyDescent="0.35">
      <c r="C73" s="13" t="s">
        <v>225</v>
      </c>
      <c r="D73" s="13"/>
      <c r="E73" s="13" t="s">
        <v>397</v>
      </c>
      <c r="F73" s="13" t="str">
        <f t="shared" si="2"/>
        <v>Manquant</v>
      </c>
    </row>
    <row r="74" spans="3:6" ht="26.5" customHeight="1" x14ac:dyDescent="0.35">
      <c r="C74" s="13" t="s">
        <v>284</v>
      </c>
      <c r="D74" s="13"/>
      <c r="E74" s="13" t="s">
        <v>397</v>
      </c>
      <c r="F74" s="13" t="str">
        <f t="shared" si="2"/>
        <v>Manquant</v>
      </c>
    </row>
    <row r="75" spans="3:6" ht="26.5" customHeight="1" x14ac:dyDescent="0.35">
      <c r="C75" s="13" t="s">
        <v>359</v>
      </c>
      <c r="D75" s="13"/>
      <c r="E75" s="13" t="s">
        <v>397</v>
      </c>
      <c r="F75" s="13" t="str">
        <f t="shared" si="2"/>
        <v>Manquant</v>
      </c>
    </row>
    <row r="78" spans="3:6" x14ac:dyDescent="0.35">
      <c r="D78" s="5">
        <f>SUM(D4:D75)</f>
        <v>1746019.6700000004</v>
      </c>
    </row>
    <row r="79" spans="3:6" x14ac:dyDescent="0.35">
      <c r="D79" s="5">
        <f>D78/1000000</f>
        <v>1.7460196700000004</v>
      </c>
    </row>
    <row r="101" spans="1:1" x14ac:dyDescent="0.35">
      <c r="A101" s="5" t="s">
        <v>711</v>
      </c>
    </row>
    <row r="147" spans="1:1" x14ac:dyDescent="0.35">
      <c r="A147" s="5" t="s">
        <v>682</v>
      </c>
    </row>
    <row r="156" spans="1:1" x14ac:dyDescent="0.35">
      <c r="A156" s="5" t="s">
        <v>670</v>
      </c>
    </row>
  </sheetData>
  <sortState xmlns:xlrd2="http://schemas.microsoft.com/office/spreadsheetml/2017/richdata2" ref="C4:F75">
    <sortCondition descending="1" ref="D4:D75"/>
  </sortState>
  <mergeCells count="2">
    <mergeCell ref="C2:F2"/>
    <mergeCell ref="H4:P17"/>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A9BF8-C89E-4ECB-8405-1C3E833016B7}">
  <sheetPr>
    <tabColor rgb="FFFEFBE8"/>
  </sheetPr>
  <dimension ref="A1:H156"/>
  <sheetViews>
    <sheetView zoomScale="94" zoomScaleNormal="94" workbookViewId="0">
      <selection activeCell="G3" sqref="G3"/>
    </sheetView>
  </sheetViews>
  <sheetFormatPr baseColWidth="10" defaultColWidth="11.453125" defaultRowHeight="14.5" x14ac:dyDescent="0.35"/>
  <cols>
    <col min="1" max="1" width="22.6328125" style="5" customWidth="1"/>
    <col min="2" max="2" width="31.453125" style="5" customWidth="1"/>
    <col min="3" max="3" width="22" style="5" customWidth="1"/>
    <col min="4" max="4" width="39.1796875" style="5" customWidth="1"/>
    <col min="5" max="5" width="26.54296875" style="5" customWidth="1"/>
    <col min="6" max="16384" width="11.453125" style="5"/>
  </cols>
  <sheetData>
    <row r="1" spans="2:8" ht="41.5" customHeight="1" x14ac:dyDescent="0.35">
      <c r="B1" s="169" t="s">
        <v>423</v>
      </c>
      <c r="C1" s="169"/>
      <c r="D1" s="169"/>
      <c r="E1" s="169"/>
    </row>
    <row r="2" spans="2:8" ht="34" customHeight="1" x14ac:dyDescent="0.35">
      <c r="B2" s="43" t="s">
        <v>381</v>
      </c>
      <c r="C2" s="43" t="s">
        <v>394</v>
      </c>
      <c r="D2" s="43" t="s">
        <v>395</v>
      </c>
      <c r="E2" s="43" t="s">
        <v>383</v>
      </c>
    </row>
    <row r="3" spans="2:8" ht="23.5" customHeight="1" x14ac:dyDescent="0.35">
      <c r="B3" s="13" t="s">
        <v>205</v>
      </c>
      <c r="C3" s="13">
        <v>500</v>
      </c>
      <c r="D3" s="13" t="s">
        <v>387</v>
      </c>
      <c r="E3" s="13" t="str">
        <f t="shared" ref="E3:E26" si="0">IF(D3="Valeur imputée par une agence réceptrice","Imputation agence",IF(D3="Chiffre officiel","Officiel",IF(D3="Valeur estimée","Estimation FAO",IF(D3="Valeur manquante","Manquant",IF(D3="Chiffre de source externe","Externe","?")))))</f>
        <v>Imputation agence</v>
      </c>
    </row>
    <row r="4" spans="2:8" ht="23.5" customHeight="1" x14ac:dyDescent="0.35">
      <c r="B4" s="13" t="s">
        <v>217</v>
      </c>
      <c r="C4" s="13">
        <v>357</v>
      </c>
      <c r="D4" s="13" t="s">
        <v>386</v>
      </c>
      <c r="E4" s="13" t="str">
        <f t="shared" si="0"/>
        <v>Officiel</v>
      </c>
      <c r="H4" s="5" t="s">
        <v>653</v>
      </c>
    </row>
    <row r="5" spans="2:8" ht="23.5" customHeight="1" x14ac:dyDescent="0.35">
      <c r="B5" s="13" t="s">
        <v>228</v>
      </c>
      <c r="C5" s="13">
        <v>1715</v>
      </c>
      <c r="D5" s="13" t="s">
        <v>386</v>
      </c>
      <c r="E5" s="13" t="str">
        <f t="shared" si="0"/>
        <v>Officiel</v>
      </c>
      <c r="H5" s="5" t="s">
        <v>651</v>
      </c>
    </row>
    <row r="6" spans="2:8" ht="23.5" customHeight="1" x14ac:dyDescent="0.35">
      <c r="B6" s="13" t="s">
        <v>232</v>
      </c>
      <c r="C6" s="13">
        <v>278.18</v>
      </c>
      <c r="D6" s="13" t="s">
        <v>387</v>
      </c>
      <c r="E6" s="13" t="str">
        <f t="shared" si="0"/>
        <v>Imputation agence</v>
      </c>
      <c r="H6" s="5" t="s">
        <v>652</v>
      </c>
    </row>
    <row r="7" spans="2:8" ht="23.5" customHeight="1" x14ac:dyDescent="0.35">
      <c r="B7" s="13" t="s">
        <v>236</v>
      </c>
      <c r="C7" s="13">
        <v>146869.10999999999</v>
      </c>
      <c r="D7" s="13" t="s">
        <v>388</v>
      </c>
      <c r="E7" s="13" t="str">
        <f t="shared" si="0"/>
        <v>Estimation FAO</v>
      </c>
    </row>
    <row r="8" spans="2:8" ht="23.5" customHeight="1" x14ac:dyDescent="0.35">
      <c r="B8" s="13" t="s">
        <v>683</v>
      </c>
      <c r="C8" s="13">
        <v>2.04</v>
      </c>
      <c r="D8" s="13" t="s">
        <v>387</v>
      </c>
      <c r="E8" s="13" t="str">
        <f t="shared" si="0"/>
        <v>Imputation agence</v>
      </c>
    </row>
    <row r="9" spans="2:8" ht="23.5" customHeight="1" x14ac:dyDescent="0.35">
      <c r="B9" s="13" t="s">
        <v>248</v>
      </c>
      <c r="C9" s="13"/>
      <c r="D9" s="13" t="s">
        <v>397</v>
      </c>
      <c r="E9" s="13" t="str">
        <f t="shared" si="0"/>
        <v>Manquant</v>
      </c>
    </row>
    <row r="10" spans="2:8" ht="23.5" customHeight="1" x14ac:dyDescent="0.35">
      <c r="B10" s="13" t="s">
        <v>661</v>
      </c>
      <c r="C10" s="13">
        <v>6.46</v>
      </c>
      <c r="D10" s="13" t="s">
        <v>387</v>
      </c>
      <c r="E10" s="13" t="str">
        <f t="shared" si="0"/>
        <v>Imputation agence</v>
      </c>
    </row>
    <row r="11" spans="2:8" ht="23.5" customHeight="1" x14ac:dyDescent="0.35">
      <c r="B11" s="13" t="s">
        <v>274</v>
      </c>
      <c r="C11" s="13">
        <v>259420.46</v>
      </c>
      <c r="D11" s="13" t="s">
        <v>388</v>
      </c>
      <c r="E11" s="13" t="str">
        <f t="shared" si="0"/>
        <v>Estimation FAO</v>
      </c>
    </row>
    <row r="12" spans="2:8" ht="23.5" customHeight="1" x14ac:dyDescent="0.35">
      <c r="B12" s="13" t="s">
        <v>276</v>
      </c>
      <c r="C12" s="13">
        <v>17.12</v>
      </c>
      <c r="D12" s="13" t="s">
        <v>387</v>
      </c>
      <c r="E12" s="13" t="str">
        <f t="shared" si="0"/>
        <v>Imputation agence</v>
      </c>
    </row>
    <row r="13" spans="2:8" ht="23.5" customHeight="1" x14ac:dyDescent="0.35">
      <c r="B13" s="13" t="s">
        <v>669</v>
      </c>
      <c r="C13" s="13">
        <v>1840</v>
      </c>
      <c r="D13" s="13" t="s">
        <v>388</v>
      </c>
      <c r="E13" s="13" t="str">
        <f t="shared" si="0"/>
        <v>Estimation FAO</v>
      </c>
    </row>
    <row r="14" spans="2:8" ht="23.5" customHeight="1" x14ac:dyDescent="0.35">
      <c r="B14" s="13" t="s">
        <v>284</v>
      </c>
      <c r="C14" s="13">
        <v>45</v>
      </c>
      <c r="D14" s="13" t="s">
        <v>386</v>
      </c>
      <c r="E14" s="13" t="str">
        <f t="shared" si="0"/>
        <v>Officiel</v>
      </c>
    </row>
    <row r="15" spans="2:8" ht="23.5" customHeight="1" x14ac:dyDescent="0.35">
      <c r="B15" s="13" t="s">
        <v>289</v>
      </c>
      <c r="C15" s="13">
        <v>342.29</v>
      </c>
      <c r="D15" s="13" t="s">
        <v>387</v>
      </c>
      <c r="E15" s="13" t="str">
        <f t="shared" si="0"/>
        <v>Imputation agence</v>
      </c>
    </row>
    <row r="16" spans="2:8" ht="23.5" customHeight="1" x14ac:dyDescent="0.35">
      <c r="B16" s="13" t="s">
        <v>300</v>
      </c>
      <c r="C16" s="13">
        <v>57.14</v>
      </c>
      <c r="D16" s="13" t="s">
        <v>388</v>
      </c>
      <c r="E16" s="13" t="str">
        <f t="shared" si="0"/>
        <v>Estimation FAO</v>
      </c>
    </row>
    <row r="17" spans="2:5" ht="23.5" customHeight="1" x14ac:dyDescent="0.35">
      <c r="B17" s="13" t="s">
        <v>657</v>
      </c>
      <c r="C17" s="13"/>
      <c r="D17" s="13" t="s">
        <v>397</v>
      </c>
      <c r="E17" s="13" t="str">
        <f t="shared" si="0"/>
        <v>Manquant</v>
      </c>
    </row>
    <row r="18" spans="2:5" ht="23.5" customHeight="1" x14ac:dyDescent="0.35">
      <c r="B18" s="13" t="s">
        <v>313</v>
      </c>
      <c r="C18" s="13">
        <v>4</v>
      </c>
      <c r="D18" s="13" t="s">
        <v>386</v>
      </c>
      <c r="E18" s="13" t="str">
        <f t="shared" si="0"/>
        <v>Officiel</v>
      </c>
    </row>
    <row r="19" spans="2:5" ht="23.5" customHeight="1" x14ac:dyDescent="0.35">
      <c r="B19" s="13" t="s">
        <v>324</v>
      </c>
      <c r="C19" s="13">
        <v>25885.75</v>
      </c>
      <c r="D19" s="13" t="s">
        <v>386</v>
      </c>
      <c r="E19" s="13" t="str">
        <f t="shared" si="0"/>
        <v>Officiel</v>
      </c>
    </row>
    <row r="20" spans="2:5" ht="23.5" customHeight="1" x14ac:dyDescent="0.35">
      <c r="B20" s="13" t="s">
        <v>677</v>
      </c>
      <c r="C20" s="13">
        <v>0.67</v>
      </c>
      <c r="D20" s="13" t="s">
        <v>387</v>
      </c>
      <c r="E20" s="13" t="str">
        <f t="shared" si="0"/>
        <v>Imputation agence</v>
      </c>
    </row>
    <row r="21" spans="2:5" ht="23.5" customHeight="1" x14ac:dyDescent="0.35">
      <c r="B21" s="13" t="s">
        <v>660</v>
      </c>
      <c r="C21" s="13">
        <v>6</v>
      </c>
      <c r="D21" s="13" t="s">
        <v>388</v>
      </c>
      <c r="E21" s="13" t="str">
        <f t="shared" si="0"/>
        <v>Estimation FAO</v>
      </c>
    </row>
    <row r="22" spans="2:5" ht="23.5" customHeight="1" x14ac:dyDescent="0.35">
      <c r="B22" s="13" t="s">
        <v>659</v>
      </c>
      <c r="C22" s="13">
        <v>1918.63</v>
      </c>
      <c r="D22" s="13" t="s">
        <v>387</v>
      </c>
      <c r="E22" s="13" t="str">
        <f t="shared" si="0"/>
        <v>Imputation agence</v>
      </c>
    </row>
    <row r="23" spans="2:5" ht="23.5" customHeight="1" x14ac:dyDescent="0.35">
      <c r="B23" s="13" t="s">
        <v>364</v>
      </c>
      <c r="C23" s="13">
        <v>1422.03</v>
      </c>
      <c r="D23" s="13" t="s">
        <v>387</v>
      </c>
      <c r="E23" s="13" t="str">
        <f t="shared" si="0"/>
        <v>Imputation agence</v>
      </c>
    </row>
    <row r="24" spans="2:5" ht="23.5" customHeight="1" x14ac:dyDescent="0.35">
      <c r="B24" s="13" t="s">
        <v>367</v>
      </c>
      <c r="C24" s="13">
        <v>3094.9</v>
      </c>
      <c r="D24" s="13" t="s">
        <v>387</v>
      </c>
      <c r="E24" s="13" t="str">
        <f t="shared" si="0"/>
        <v>Imputation agence</v>
      </c>
    </row>
    <row r="25" spans="2:5" ht="23.5" customHeight="1" x14ac:dyDescent="0.35">
      <c r="B25" s="13" t="s">
        <v>527</v>
      </c>
      <c r="C25" s="13">
        <v>78</v>
      </c>
      <c r="D25" s="13" t="s">
        <v>386</v>
      </c>
      <c r="E25" s="13" t="str">
        <f t="shared" si="0"/>
        <v>Officiel</v>
      </c>
    </row>
    <row r="26" spans="2:5" ht="23.5" customHeight="1" x14ac:dyDescent="0.35">
      <c r="B26" s="13" t="s">
        <v>479</v>
      </c>
      <c r="C26" s="13">
        <v>17727.23</v>
      </c>
      <c r="D26" s="13" t="s">
        <v>386</v>
      </c>
      <c r="E26" s="13" t="str">
        <f t="shared" si="0"/>
        <v>Officiel</v>
      </c>
    </row>
    <row r="39" spans="1:1" x14ac:dyDescent="0.35">
      <c r="A39" s="5" t="s">
        <v>236</v>
      </c>
    </row>
    <row r="40" spans="1:1" x14ac:dyDescent="0.35">
      <c r="A40" s="5" t="s">
        <v>236</v>
      </c>
    </row>
    <row r="41" spans="1:1" x14ac:dyDescent="0.35">
      <c r="A41" s="5" t="s">
        <v>236</v>
      </c>
    </row>
    <row r="43" spans="1:1" x14ac:dyDescent="0.35">
      <c r="A43" s="5" t="s">
        <v>683</v>
      </c>
    </row>
    <row r="44" spans="1:1" x14ac:dyDescent="0.35">
      <c r="A44" s="5" t="s">
        <v>683</v>
      </c>
    </row>
    <row r="101" spans="1:1" x14ac:dyDescent="0.35">
      <c r="A101" s="5" t="s">
        <v>711</v>
      </c>
    </row>
    <row r="147" spans="1:1" x14ac:dyDescent="0.35">
      <c r="A147" s="5" t="s">
        <v>682</v>
      </c>
    </row>
    <row r="156" spans="1:1" x14ac:dyDescent="0.35">
      <c r="A156" s="5" t="s">
        <v>670</v>
      </c>
    </row>
  </sheetData>
  <mergeCells count="1">
    <mergeCell ref="B1:E1"/>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D4260-1896-4432-B722-9D70FAB4F48B}">
  <sheetPr>
    <tabColor theme="7" tint="0.79998168889431442"/>
  </sheetPr>
  <dimension ref="A1:G69"/>
  <sheetViews>
    <sheetView zoomScale="69" zoomScaleNormal="115" workbookViewId="0">
      <pane xSplit="1" ySplit="1" topLeftCell="B2" activePane="bottomRight" state="frozen"/>
      <selection activeCell="G3" sqref="G3"/>
      <selection pane="topRight" activeCell="G3" sqref="G3"/>
      <selection pane="bottomLeft" activeCell="G3" sqref="G3"/>
      <selection pane="bottomRight" activeCell="B2" sqref="B2:C2"/>
    </sheetView>
  </sheetViews>
  <sheetFormatPr baseColWidth="10" defaultColWidth="10.81640625" defaultRowHeight="14.5" x14ac:dyDescent="0.35"/>
  <cols>
    <col min="1" max="1" width="28.7265625" style="3" customWidth="1"/>
    <col min="2" max="4" width="62.90625" style="3" customWidth="1"/>
    <col min="5" max="5" width="18.453125" style="3" customWidth="1"/>
    <col min="6" max="16384" width="10.81640625" style="3"/>
  </cols>
  <sheetData>
    <row r="1" spans="1:5" ht="57" customHeight="1" thickBot="1" x14ac:dyDescent="0.4">
      <c r="B1" s="161" t="s">
        <v>34</v>
      </c>
      <c r="C1" s="161"/>
    </row>
    <row r="2" spans="1:5" ht="317.25" customHeight="1" thickBot="1" x14ac:dyDescent="0.4">
      <c r="A2" s="15"/>
      <c r="B2" s="160" t="s">
        <v>76</v>
      </c>
      <c r="C2" s="160"/>
    </row>
    <row r="3" spans="1:5" ht="86.5" customHeight="1" thickBot="1" x14ac:dyDescent="0.4">
      <c r="A3" s="16" t="s">
        <v>77</v>
      </c>
      <c r="B3" s="160" t="s">
        <v>78</v>
      </c>
      <c r="C3" s="160"/>
    </row>
    <row r="4" spans="1:5" ht="96.65" customHeight="1" thickBot="1" x14ac:dyDescent="0.4">
      <c r="A4" s="17" t="s">
        <v>79</v>
      </c>
      <c r="B4" s="160" t="s">
        <v>80</v>
      </c>
      <c r="C4" s="160"/>
    </row>
    <row r="5" spans="1:5" ht="38.15" customHeight="1" x14ac:dyDescent="0.35">
      <c r="A5" s="18" t="s">
        <v>81</v>
      </c>
      <c r="B5" s="9" t="s">
        <v>82</v>
      </c>
      <c r="C5" s="9" t="s">
        <v>83</v>
      </c>
    </row>
    <row r="6" spans="1:5" ht="153.65" customHeight="1" x14ac:dyDescent="0.35">
      <c r="A6" s="19" t="s">
        <v>84</v>
      </c>
      <c r="B6" s="2" t="s">
        <v>85</v>
      </c>
      <c r="C6" s="1" t="s">
        <v>86</v>
      </c>
    </row>
    <row r="7" spans="1:5" ht="57.65" customHeight="1" x14ac:dyDescent="0.35">
      <c r="A7" s="162" t="s">
        <v>87</v>
      </c>
      <c r="B7" s="160" t="s">
        <v>88</v>
      </c>
      <c r="C7" s="1" t="s">
        <v>89</v>
      </c>
    </row>
    <row r="8" spans="1:5" ht="57.65" customHeight="1" x14ac:dyDescent="0.35">
      <c r="A8" s="163"/>
      <c r="B8" s="160"/>
      <c r="C8" s="1" t="s">
        <v>90</v>
      </c>
    </row>
    <row r="9" spans="1:5" ht="121" customHeight="1" x14ac:dyDescent="0.35">
      <c r="A9" s="19" t="s">
        <v>91</v>
      </c>
      <c r="B9" s="2" t="s">
        <v>92</v>
      </c>
      <c r="C9" s="1" t="s">
        <v>93</v>
      </c>
    </row>
    <row r="10" spans="1:5" ht="112.5" customHeight="1" x14ac:dyDescent="0.35">
      <c r="A10" s="19" t="s">
        <v>94</v>
      </c>
      <c r="B10" s="2" t="s">
        <v>95</v>
      </c>
      <c r="C10" s="1" t="s">
        <v>96</v>
      </c>
    </row>
    <row r="11" spans="1:5" ht="93.65" customHeight="1" x14ac:dyDescent="0.35">
      <c r="A11" s="19" t="s">
        <v>2</v>
      </c>
      <c r="B11" s="2" t="s">
        <v>97</v>
      </c>
      <c r="C11" s="1" t="s">
        <v>98</v>
      </c>
    </row>
    <row r="12" spans="1:5" ht="90" customHeight="1" x14ac:dyDescent="0.35">
      <c r="A12" s="19" t="s">
        <v>99</v>
      </c>
      <c r="B12" s="160" t="s">
        <v>100</v>
      </c>
      <c r="C12" s="1" t="s">
        <v>101</v>
      </c>
    </row>
    <row r="13" spans="1:5" ht="25" customHeight="1" x14ac:dyDescent="0.35">
      <c r="A13" s="162" t="s">
        <v>102</v>
      </c>
      <c r="B13" s="160"/>
      <c r="C13" s="1" t="s">
        <v>103</v>
      </c>
    </row>
    <row r="14" spans="1:5" ht="25" customHeight="1" x14ac:dyDescent="0.35">
      <c r="A14" s="164"/>
      <c r="B14" s="160"/>
      <c r="C14" s="1" t="s">
        <v>104</v>
      </c>
    </row>
    <row r="15" spans="1:5" ht="25" customHeight="1" x14ac:dyDescent="0.35">
      <c r="A15" s="164"/>
      <c r="B15" s="160"/>
      <c r="C15" s="1" t="s">
        <v>105</v>
      </c>
    </row>
    <row r="16" spans="1:5" ht="25" customHeight="1" x14ac:dyDescent="0.35">
      <c r="A16" s="164"/>
      <c r="B16" s="160"/>
      <c r="C16" s="1" t="s">
        <v>106</v>
      </c>
    </row>
    <row r="17" spans="1:3" ht="25" customHeight="1" x14ac:dyDescent="0.35">
      <c r="A17" s="164"/>
      <c r="B17" s="160"/>
      <c r="C17" s="1" t="s">
        <v>107</v>
      </c>
    </row>
    <row r="18" spans="1:3" ht="25" customHeight="1" x14ac:dyDescent="0.35">
      <c r="A18" s="163"/>
      <c r="B18" s="160"/>
      <c r="C18" s="1" t="s">
        <v>108</v>
      </c>
    </row>
    <row r="19" spans="1:3" ht="33.65" customHeight="1" x14ac:dyDescent="0.35">
      <c r="A19" s="165" t="s">
        <v>3</v>
      </c>
      <c r="B19" s="160" t="s">
        <v>109</v>
      </c>
      <c r="C19" s="1" t="s">
        <v>110</v>
      </c>
    </row>
    <row r="20" spans="1:3" ht="33.65" customHeight="1" x14ac:dyDescent="0.35">
      <c r="A20" s="165"/>
      <c r="B20" s="160"/>
      <c r="C20" s="1" t="s">
        <v>111</v>
      </c>
    </row>
    <row r="21" spans="1:3" ht="33.65" customHeight="1" x14ac:dyDescent="0.35">
      <c r="A21" s="165"/>
      <c r="B21" s="160"/>
      <c r="C21" s="1" t="s">
        <v>112</v>
      </c>
    </row>
    <row r="22" spans="1:3" ht="33.65" customHeight="1" x14ac:dyDescent="0.35">
      <c r="A22" s="165"/>
      <c r="B22" s="160"/>
      <c r="C22" s="1" t="s">
        <v>113</v>
      </c>
    </row>
    <row r="23" spans="1:3" ht="33.65" customHeight="1" x14ac:dyDescent="0.35">
      <c r="A23" s="165" t="s">
        <v>4</v>
      </c>
      <c r="B23" s="160" t="s">
        <v>114</v>
      </c>
      <c r="C23" s="1" t="s">
        <v>115</v>
      </c>
    </row>
    <row r="24" spans="1:3" ht="33.65" customHeight="1" x14ac:dyDescent="0.35">
      <c r="A24" s="165"/>
      <c r="B24" s="160"/>
      <c r="C24" s="1" t="s">
        <v>116</v>
      </c>
    </row>
    <row r="25" spans="1:3" ht="33.65" customHeight="1" x14ac:dyDescent="0.35">
      <c r="A25" s="165"/>
      <c r="B25" s="160"/>
      <c r="C25" s="1" t="s">
        <v>117</v>
      </c>
    </row>
    <row r="26" spans="1:3" ht="134.5" customHeight="1" x14ac:dyDescent="0.35">
      <c r="A26" s="19" t="s">
        <v>5</v>
      </c>
      <c r="B26" s="2" t="s">
        <v>118</v>
      </c>
      <c r="C26" s="1" t="s">
        <v>119</v>
      </c>
    </row>
    <row r="27" spans="1:3" ht="119.5" customHeight="1" x14ac:dyDescent="0.35">
      <c r="A27" s="19" t="s">
        <v>6</v>
      </c>
      <c r="B27" s="2" t="s">
        <v>120</v>
      </c>
      <c r="C27" s="1" t="s">
        <v>121</v>
      </c>
    </row>
    <row r="28" spans="1:3" ht="61" customHeight="1" x14ac:dyDescent="0.35">
      <c r="A28" s="162" t="s">
        <v>122</v>
      </c>
      <c r="B28" s="160" t="s">
        <v>123</v>
      </c>
      <c r="C28" s="1" t="s">
        <v>124</v>
      </c>
    </row>
    <row r="29" spans="1:3" ht="61" customHeight="1" x14ac:dyDescent="0.35">
      <c r="A29" s="163"/>
      <c r="B29" s="160"/>
      <c r="C29" s="1" t="s">
        <v>125</v>
      </c>
    </row>
    <row r="30" spans="1:3" ht="112" hidden="1" customHeight="1" x14ac:dyDescent="0.35">
      <c r="A30" s="70" t="s">
        <v>126</v>
      </c>
      <c r="B30" s="11" t="s">
        <v>127</v>
      </c>
      <c r="C30" s="1" t="s">
        <v>128</v>
      </c>
    </row>
    <row r="31" spans="1:3" s="14" customFormat="1" ht="160" hidden="1" customHeight="1" x14ac:dyDescent="0.35">
      <c r="A31" s="21" t="s">
        <v>129</v>
      </c>
      <c r="B31" s="11" t="s">
        <v>130</v>
      </c>
      <c r="C31" s="13" t="s">
        <v>131</v>
      </c>
    </row>
    <row r="32" spans="1:3" ht="15" customHeight="1" x14ac:dyDescent="0.35">
      <c r="A32" s="162" t="s">
        <v>132</v>
      </c>
      <c r="B32" s="160" t="s">
        <v>133</v>
      </c>
      <c r="C32" s="1" t="s">
        <v>134</v>
      </c>
    </row>
    <row r="33" spans="1:7" ht="15" customHeight="1" x14ac:dyDescent="0.35">
      <c r="A33" s="164"/>
      <c r="B33" s="160"/>
      <c r="C33" s="1" t="s">
        <v>135</v>
      </c>
    </row>
    <row r="34" spans="1:7" ht="15" customHeight="1" x14ac:dyDescent="0.35">
      <c r="A34" s="164"/>
      <c r="B34" s="160"/>
      <c r="C34" s="1" t="s">
        <v>136</v>
      </c>
    </row>
    <row r="35" spans="1:7" ht="15" customHeight="1" x14ac:dyDescent="0.35">
      <c r="A35" s="164"/>
      <c r="B35" s="160"/>
      <c r="C35" s="1" t="s">
        <v>137</v>
      </c>
    </row>
    <row r="36" spans="1:7" ht="15" customHeight="1" x14ac:dyDescent="0.35">
      <c r="A36" s="164"/>
      <c r="B36" s="160"/>
      <c r="C36" s="1" t="s">
        <v>138</v>
      </c>
    </row>
    <row r="37" spans="1:7" ht="15" customHeight="1" x14ac:dyDescent="0.35">
      <c r="A37" s="164"/>
      <c r="B37" s="160"/>
      <c r="C37" s="1" t="s">
        <v>139</v>
      </c>
    </row>
    <row r="38" spans="1:7" ht="15" customHeight="1" x14ac:dyDescent="0.35">
      <c r="A38" s="164"/>
      <c r="B38" s="160"/>
      <c r="C38" s="1" t="s">
        <v>140</v>
      </c>
    </row>
    <row r="39" spans="1:7" ht="15" customHeight="1" x14ac:dyDescent="0.35">
      <c r="A39" s="163"/>
      <c r="B39" s="160"/>
      <c r="C39" s="1" t="s">
        <v>141</v>
      </c>
    </row>
    <row r="40" spans="1:7" ht="33.65" hidden="1" customHeight="1" x14ac:dyDescent="0.35">
      <c r="A40" s="21" t="s">
        <v>142</v>
      </c>
      <c r="B40" s="10"/>
      <c r="C40" s="10"/>
    </row>
    <row r="41" spans="1:7" ht="33.65" hidden="1" customHeight="1" x14ac:dyDescent="0.35">
      <c r="A41" s="21" t="s">
        <v>143</v>
      </c>
      <c r="B41" s="10"/>
      <c r="C41" s="10"/>
    </row>
    <row r="42" spans="1:7" ht="33.65" customHeight="1" thickBot="1" x14ac:dyDescent="0.4">
      <c r="A42" s="22"/>
      <c r="B42" s="4"/>
      <c r="C42" s="4"/>
    </row>
    <row r="43" spans="1:7" ht="87.65" customHeight="1" thickBot="1" x14ac:dyDescent="0.4">
      <c r="A43" s="23" t="s">
        <v>144</v>
      </c>
      <c r="B43" s="160" t="s">
        <v>145</v>
      </c>
      <c r="C43" s="160"/>
    </row>
    <row r="44" spans="1:7" ht="38.15" customHeight="1" x14ac:dyDescent="0.35">
      <c r="A44" s="18" t="s">
        <v>146</v>
      </c>
      <c r="B44" s="9" t="s">
        <v>82</v>
      </c>
      <c r="C44" s="9" t="s">
        <v>83</v>
      </c>
    </row>
    <row r="45" spans="1:7" s="6" customFormat="1" ht="52" customHeight="1" x14ac:dyDescent="0.35">
      <c r="A45" s="7" t="s">
        <v>147</v>
      </c>
      <c r="B45" s="2" t="s">
        <v>148</v>
      </c>
      <c r="C45" s="2" t="s">
        <v>149</v>
      </c>
    </row>
    <row r="46" spans="1:7" s="6" customFormat="1" ht="40.5" customHeight="1" x14ac:dyDescent="0.35">
      <c r="A46" s="7" t="s">
        <v>150</v>
      </c>
      <c r="B46" s="2" t="s">
        <v>151</v>
      </c>
      <c r="C46" s="2" t="s">
        <v>152</v>
      </c>
    </row>
    <row r="47" spans="1:7" s="6" customFormat="1" ht="40.5" customHeight="1" x14ac:dyDescent="0.35">
      <c r="A47" s="7" t="s">
        <v>153</v>
      </c>
      <c r="B47" s="2" t="s">
        <v>154</v>
      </c>
      <c r="C47" s="2" t="s">
        <v>128</v>
      </c>
      <c r="G47" s="6" t="s">
        <v>485</v>
      </c>
    </row>
    <row r="48" spans="1:7" s="6" customFormat="1" ht="33.65" customHeight="1" x14ac:dyDescent="0.35">
      <c r="A48" s="24" t="s">
        <v>155</v>
      </c>
      <c r="B48" s="8" t="s">
        <v>82</v>
      </c>
      <c r="C48" s="2" t="s">
        <v>128</v>
      </c>
    </row>
    <row r="49" spans="1:4" s="6" customFormat="1" ht="44.15" customHeight="1" x14ac:dyDescent="0.35">
      <c r="A49" s="7" t="s">
        <v>156</v>
      </c>
      <c r="B49" s="2" t="s">
        <v>157</v>
      </c>
      <c r="C49" s="2" t="s">
        <v>158</v>
      </c>
    </row>
    <row r="50" spans="1:4" s="6" customFormat="1" ht="44.15" customHeight="1" x14ac:dyDescent="0.35">
      <c r="A50" s="7" t="s">
        <v>159</v>
      </c>
      <c r="B50" s="2" t="s">
        <v>160</v>
      </c>
      <c r="C50" s="2" t="s">
        <v>161</v>
      </c>
    </row>
    <row r="51" spans="1:4" s="6" customFormat="1" ht="44.15" customHeight="1" x14ac:dyDescent="0.35">
      <c r="A51" s="7" t="s">
        <v>162</v>
      </c>
      <c r="B51" s="2" t="s">
        <v>163</v>
      </c>
      <c r="C51" s="2" t="s">
        <v>164</v>
      </c>
    </row>
    <row r="52" spans="1:4" s="6" customFormat="1" ht="44.15" customHeight="1" thickBot="1" x14ac:dyDescent="0.4">
      <c r="A52" s="25" t="s">
        <v>165</v>
      </c>
      <c r="B52" s="2" t="s">
        <v>166</v>
      </c>
      <c r="C52" s="2" t="s">
        <v>149</v>
      </c>
    </row>
    <row r="53" spans="1:4" ht="114.65" customHeight="1" thickBot="1" x14ac:dyDescent="0.4">
      <c r="A53" s="16" t="s">
        <v>50</v>
      </c>
      <c r="B53" s="160" t="s">
        <v>167</v>
      </c>
      <c r="C53" s="160"/>
    </row>
    <row r="54" spans="1:4" ht="52.5" customHeight="1" thickBot="1" x14ac:dyDescent="0.4">
      <c r="A54" s="17" t="s">
        <v>9</v>
      </c>
      <c r="B54" s="160" t="s">
        <v>168</v>
      </c>
      <c r="C54" s="160"/>
    </row>
    <row r="55" spans="1:4" ht="43" customHeight="1" x14ac:dyDescent="0.35">
      <c r="A55" s="18" t="s">
        <v>169</v>
      </c>
      <c r="B55" s="9" t="s">
        <v>82</v>
      </c>
      <c r="C55" s="1"/>
    </row>
    <row r="56" spans="1:4" ht="98.5" customHeight="1" x14ac:dyDescent="0.35">
      <c r="A56" s="19" t="s">
        <v>10</v>
      </c>
      <c r="B56" s="2" t="s">
        <v>170</v>
      </c>
      <c r="C56" s="1"/>
    </row>
    <row r="57" spans="1:4" ht="98.15" customHeight="1" x14ac:dyDescent="0.35">
      <c r="A57" s="19" t="s">
        <v>11</v>
      </c>
      <c r="B57" s="2" t="s">
        <v>171</v>
      </c>
      <c r="C57" s="1"/>
    </row>
    <row r="58" spans="1:4" ht="100" customHeight="1" x14ac:dyDescent="0.35">
      <c r="A58" s="19" t="s">
        <v>172</v>
      </c>
      <c r="B58" s="2" t="s">
        <v>173</v>
      </c>
      <c r="C58" s="1"/>
    </row>
    <row r="59" spans="1:4" ht="85.5" customHeight="1" x14ac:dyDescent="0.35">
      <c r="A59" s="19" t="s">
        <v>12</v>
      </c>
      <c r="B59" s="2" t="s">
        <v>174</v>
      </c>
      <c r="C59" s="1"/>
    </row>
    <row r="60" spans="1:4" ht="87" customHeight="1" x14ac:dyDescent="0.35">
      <c r="A60" s="19" t="s">
        <v>175</v>
      </c>
      <c r="B60" s="2" t="s">
        <v>176</v>
      </c>
      <c r="C60" s="1"/>
    </row>
    <row r="61" spans="1:4" ht="97" customHeight="1" x14ac:dyDescent="0.35">
      <c r="A61" s="70" t="s">
        <v>177</v>
      </c>
      <c r="B61" s="11" t="s">
        <v>178</v>
      </c>
      <c r="C61" s="1"/>
    </row>
    <row r="62" spans="1:4" s="14" customFormat="1" ht="100" customHeight="1" x14ac:dyDescent="0.35">
      <c r="A62" s="12" t="s">
        <v>179</v>
      </c>
      <c r="B62" s="11" t="s">
        <v>180</v>
      </c>
      <c r="C62" s="13"/>
    </row>
    <row r="63" spans="1:4" ht="64.5" customHeight="1" x14ac:dyDescent="0.35">
      <c r="A63" s="26" t="s">
        <v>72</v>
      </c>
      <c r="B63" s="160" t="s">
        <v>181</v>
      </c>
      <c r="C63" s="160"/>
    </row>
    <row r="64" spans="1:4" ht="43" customHeight="1" x14ac:dyDescent="0.35">
      <c r="A64" s="24" t="s">
        <v>182</v>
      </c>
      <c r="B64" s="9" t="s">
        <v>82</v>
      </c>
      <c r="C64" s="1"/>
    </row>
    <row r="65" spans="1:3" ht="159" customHeight="1" x14ac:dyDescent="0.35">
      <c r="A65" s="20" t="s">
        <v>183</v>
      </c>
      <c r="B65" s="2" t="s">
        <v>486</v>
      </c>
      <c r="C65" s="1"/>
    </row>
    <row r="66" spans="1:3" ht="90" customHeight="1" x14ac:dyDescent="0.35">
      <c r="A66" s="19" t="s">
        <v>184</v>
      </c>
      <c r="B66" s="2" t="s">
        <v>185</v>
      </c>
      <c r="C66" s="1"/>
    </row>
    <row r="67" spans="1:3" ht="90" customHeight="1" x14ac:dyDescent="0.35">
      <c r="A67" s="19" t="s">
        <v>186</v>
      </c>
      <c r="B67" s="2" t="s">
        <v>187</v>
      </c>
      <c r="C67" s="1"/>
    </row>
    <row r="68" spans="1:3" ht="92.15" customHeight="1" x14ac:dyDescent="0.35">
      <c r="A68" s="7" t="s">
        <v>188</v>
      </c>
      <c r="B68" s="2" t="s">
        <v>189</v>
      </c>
      <c r="C68" s="1"/>
    </row>
    <row r="69" spans="1:3" s="29" customFormat="1" ht="51.65" customHeight="1" x14ac:dyDescent="0.35">
      <c r="A69" s="27" t="s">
        <v>190</v>
      </c>
      <c r="B69" s="11" t="s">
        <v>191</v>
      </c>
      <c r="C69" s="28"/>
    </row>
  </sheetData>
  <mergeCells count="20">
    <mergeCell ref="B54:C54"/>
    <mergeCell ref="B63:C63"/>
    <mergeCell ref="B43:C43"/>
    <mergeCell ref="B53:C53"/>
    <mergeCell ref="B12:B18"/>
    <mergeCell ref="B19:B22"/>
    <mergeCell ref="B23:B25"/>
    <mergeCell ref="A28:A29"/>
    <mergeCell ref="B28:B29"/>
    <mergeCell ref="A13:A18"/>
    <mergeCell ref="A32:A39"/>
    <mergeCell ref="B32:B39"/>
    <mergeCell ref="A23:A25"/>
    <mergeCell ref="A19:A22"/>
    <mergeCell ref="B2:C2"/>
    <mergeCell ref="B3:C3"/>
    <mergeCell ref="B4:C4"/>
    <mergeCell ref="B1:C1"/>
    <mergeCell ref="A7:A8"/>
    <mergeCell ref="B7:B8"/>
  </mergeCells>
  <pageMargins left="0.7" right="0.7" top="0.75" bottom="0.75" header="0.3" footer="0.3"/>
  <drawing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58DB0-F89D-496F-AA34-928D3760EFD9}">
  <sheetPr>
    <tabColor rgb="FFFFFFCC"/>
  </sheetPr>
  <dimension ref="A1:I157"/>
  <sheetViews>
    <sheetView zoomScale="64" zoomScaleNormal="94" workbookViewId="0">
      <selection sqref="A1:XFD1"/>
    </sheetView>
  </sheetViews>
  <sheetFormatPr baseColWidth="10" defaultColWidth="11.453125" defaultRowHeight="14.5" x14ac:dyDescent="0.35"/>
  <cols>
    <col min="1" max="1" width="12.6328125" style="5" customWidth="1"/>
    <col min="2" max="2" width="22.6328125" style="5" customWidth="1"/>
    <col min="3" max="3" width="41.453125" style="5" customWidth="1"/>
    <col min="4" max="5" width="20.81640625" style="5" customWidth="1"/>
    <col min="6" max="6" width="28.1796875" style="5" customWidth="1"/>
    <col min="7" max="7" width="21.453125" style="5" customWidth="1"/>
    <col min="8" max="8" width="12.7265625" style="5" customWidth="1"/>
    <col min="9" max="16384" width="11.453125" style="5"/>
  </cols>
  <sheetData>
    <row r="1" spans="2:9" ht="67.5" customHeight="1" x14ac:dyDescent="0.35">
      <c r="B1" s="125" t="s">
        <v>740</v>
      </c>
      <c r="I1" s="124" t="s">
        <v>741</v>
      </c>
    </row>
    <row r="2" spans="2:9" ht="27.65" customHeight="1" x14ac:dyDescent="0.35">
      <c r="C2" s="169" t="s">
        <v>424</v>
      </c>
      <c r="D2" s="169"/>
      <c r="E2" s="169"/>
      <c r="F2" s="169"/>
      <c r="G2" s="169"/>
      <c r="H2" s="120"/>
    </row>
    <row r="3" spans="2:9" ht="27.65" customHeight="1" x14ac:dyDescent="0.35">
      <c r="C3" s="43" t="s">
        <v>381</v>
      </c>
      <c r="D3" s="43" t="s">
        <v>394</v>
      </c>
      <c r="E3" s="43" t="s">
        <v>731</v>
      </c>
      <c r="F3" s="43" t="s">
        <v>395</v>
      </c>
      <c r="G3" s="43"/>
      <c r="H3" s="120"/>
    </row>
    <row r="4" spans="2:9" ht="29.15" customHeight="1" x14ac:dyDescent="0.35">
      <c r="C4" s="13" t="s">
        <v>236</v>
      </c>
      <c r="D4" s="13">
        <v>50000</v>
      </c>
      <c r="E4" s="13">
        <f>D4*100/$D$25</f>
        <v>53.198020267594558</v>
      </c>
      <c r="F4" s="13" t="s">
        <v>385</v>
      </c>
      <c r="G4" s="13" t="str">
        <f t="shared" ref="G4:G24" si="0">IF(F4="Valeur imputée par une agence réceptrice","Imputation agence",IF(F4="Chiffre officiel","Officiel",IF(F4="Valeur estimée","Estimation FAO",IF(F4="Valeur manquante","Manquant",IF(F4="Chiffre de source externe","Externe","?")))))</f>
        <v>Externe</v>
      </c>
      <c r="H4" s="14"/>
    </row>
    <row r="5" spans="2:9" ht="29.15" customHeight="1" x14ac:dyDescent="0.35">
      <c r="C5" s="13" t="s">
        <v>274</v>
      </c>
      <c r="D5" s="13">
        <v>38913</v>
      </c>
      <c r="E5" s="13">
        <f t="shared" ref="E5:E24" si="1">D5*100/$D$25</f>
        <v>41.401891253458139</v>
      </c>
      <c r="F5" s="13" t="s">
        <v>385</v>
      </c>
      <c r="G5" s="13" t="str">
        <f t="shared" si="0"/>
        <v>Externe</v>
      </c>
      <c r="H5" s="14"/>
    </row>
    <row r="6" spans="2:9" ht="29.15" customHeight="1" x14ac:dyDescent="0.35">
      <c r="C6" s="13" t="s">
        <v>324</v>
      </c>
      <c r="D6" s="13">
        <v>2037</v>
      </c>
      <c r="E6" s="13">
        <f t="shared" si="1"/>
        <v>2.1672873457018023</v>
      </c>
      <c r="F6" s="13" t="s">
        <v>385</v>
      </c>
      <c r="G6" s="13" t="str">
        <f t="shared" si="0"/>
        <v>Externe</v>
      </c>
      <c r="H6" s="14"/>
    </row>
    <row r="7" spans="2:9" ht="29.15" customHeight="1" x14ac:dyDescent="0.35">
      <c r="C7" s="13" t="s">
        <v>479</v>
      </c>
      <c r="D7" s="13">
        <v>1448</v>
      </c>
      <c r="E7" s="13">
        <f t="shared" si="1"/>
        <v>1.5406146669495384</v>
      </c>
      <c r="F7" s="13" t="s">
        <v>385</v>
      </c>
      <c r="G7" s="13" t="str">
        <f t="shared" si="0"/>
        <v>Externe</v>
      </c>
      <c r="H7" s="14"/>
    </row>
    <row r="8" spans="2:9" ht="29.15" customHeight="1" x14ac:dyDescent="0.35">
      <c r="C8" s="13" t="s">
        <v>659</v>
      </c>
      <c r="D8" s="13">
        <v>370</v>
      </c>
      <c r="E8" s="13">
        <f t="shared" si="1"/>
        <v>0.39366534998019975</v>
      </c>
      <c r="F8" s="13" t="s">
        <v>385</v>
      </c>
      <c r="G8" s="13" t="str">
        <f t="shared" si="0"/>
        <v>Externe</v>
      </c>
      <c r="H8" s="14"/>
    </row>
    <row r="9" spans="2:9" ht="29.15" customHeight="1" x14ac:dyDescent="0.35">
      <c r="C9" s="13" t="s">
        <v>228</v>
      </c>
      <c r="D9" s="13">
        <v>330</v>
      </c>
      <c r="E9" s="13">
        <f t="shared" si="1"/>
        <v>0.35110693376612406</v>
      </c>
      <c r="F9" s="13" t="s">
        <v>385</v>
      </c>
      <c r="G9" s="13" t="str">
        <f t="shared" si="0"/>
        <v>Externe</v>
      </c>
      <c r="H9" s="14"/>
    </row>
    <row r="10" spans="2:9" ht="29.15" customHeight="1" x14ac:dyDescent="0.35">
      <c r="C10" s="13" t="s">
        <v>367</v>
      </c>
      <c r="D10" s="13">
        <v>291</v>
      </c>
      <c r="E10" s="13">
        <f t="shared" si="1"/>
        <v>0.30961247795740032</v>
      </c>
      <c r="F10" s="13" t="s">
        <v>385</v>
      </c>
      <c r="G10" s="13" t="str">
        <f t="shared" si="0"/>
        <v>Externe</v>
      </c>
      <c r="H10" s="14"/>
    </row>
    <row r="11" spans="2:9" ht="29.15" customHeight="1" x14ac:dyDescent="0.35">
      <c r="C11" s="13" t="s">
        <v>669</v>
      </c>
      <c r="D11" s="13">
        <v>276</v>
      </c>
      <c r="E11" s="13">
        <f t="shared" si="1"/>
        <v>0.29365307187712197</v>
      </c>
      <c r="F11" s="13" t="s">
        <v>385</v>
      </c>
      <c r="G11" s="13" t="str">
        <f t="shared" si="0"/>
        <v>Externe</v>
      </c>
      <c r="H11" s="14"/>
    </row>
    <row r="12" spans="2:9" ht="29.15" customHeight="1" x14ac:dyDescent="0.35">
      <c r="C12" s="13" t="s">
        <v>364</v>
      </c>
      <c r="D12" s="13">
        <v>171.69</v>
      </c>
      <c r="E12" s="13">
        <f t="shared" si="1"/>
        <v>0.18267136199486619</v>
      </c>
      <c r="F12" s="13" t="s">
        <v>388</v>
      </c>
      <c r="G12" s="13" t="str">
        <f t="shared" si="0"/>
        <v>Estimation FAO</v>
      </c>
      <c r="H12" s="14"/>
    </row>
    <row r="13" spans="2:9" ht="29.15" customHeight="1" x14ac:dyDescent="0.35">
      <c r="C13" s="13" t="s">
        <v>205</v>
      </c>
      <c r="D13" s="13">
        <v>49.31</v>
      </c>
      <c r="E13" s="13">
        <f t="shared" si="1"/>
        <v>5.2463887587901756E-2</v>
      </c>
      <c r="F13" s="13" t="s">
        <v>388</v>
      </c>
      <c r="G13" s="13" t="str">
        <f t="shared" si="0"/>
        <v>Estimation FAO</v>
      </c>
      <c r="H13" s="14"/>
    </row>
    <row r="14" spans="2:9" ht="29.15" customHeight="1" x14ac:dyDescent="0.35">
      <c r="C14" s="13" t="s">
        <v>289</v>
      </c>
      <c r="D14" s="13">
        <v>47.97</v>
      </c>
      <c r="E14" s="13">
        <f t="shared" si="1"/>
        <v>5.1038180644730216E-2</v>
      </c>
      <c r="F14" s="13" t="s">
        <v>388</v>
      </c>
      <c r="G14" s="13" t="str">
        <f t="shared" si="0"/>
        <v>Estimation FAO</v>
      </c>
      <c r="H14" s="14"/>
    </row>
    <row r="15" spans="2:9" ht="29.15" customHeight="1" x14ac:dyDescent="0.35">
      <c r="C15" s="13" t="s">
        <v>232</v>
      </c>
      <c r="D15" s="13">
        <v>25.03</v>
      </c>
      <c r="E15" s="13">
        <f t="shared" si="1"/>
        <v>2.6630928945957835E-2</v>
      </c>
      <c r="F15" s="13" t="s">
        <v>388</v>
      </c>
      <c r="G15" s="13" t="str">
        <f t="shared" si="0"/>
        <v>Estimation FAO</v>
      </c>
      <c r="H15" s="14"/>
    </row>
    <row r="16" spans="2:9" ht="29.15" customHeight="1" x14ac:dyDescent="0.35">
      <c r="C16" s="13" t="s">
        <v>284</v>
      </c>
      <c r="D16" s="13">
        <v>10</v>
      </c>
      <c r="E16" s="13">
        <f t="shared" si="1"/>
        <v>1.0639604053518912E-2</v>
      </c>
      <c r="F16" s="13" t="s">
        <v>385</v>
      </c>
      <c r="G16" s="13" t="str">
        <f t="shared" si="0"/>
        <v>Externe</v>
      </c>
      <c r="H16" s="14"/>
    </row>
    <row r="17" spans="3:8" ht="29.15" customHeight="1" x14ac:dyDescent="0.35">
      <c r="C17" s="13" t="s">
        <v>300</v>
      </c>
      <c r="D17" s="13">
        <v>8</v>
      </c>
      <c r="E17" s="13">
        <f t="shared" si="1"/>
        <v>8.5116832428151299E-3</v>
      </c>
      <c r="F17" s="13" t="s">
        <v>385</v>
      </c>
      <c r="G17" s="13" t="str">
        <f t="shared" si="0"/>
        <v>Externe</v>
      </c>
      <c r="H17" s="14"/>
    </row>
    <row r="18" spans="3:8" ht="29.15" customHeight="1" x14ac:dyDescent="0.35">
      <c r="C18" s="13" t="s">
        <v>527</v>
      </c>
      <c r="D18" s="13">
        <v>5</v>
      </c>
      <c r="E18" s="13">
        <f t="shared" si="1"/>
        <v>5.319802026759456E-3</v>
      </c>
      <c r="F18" s="13" t="s">
        <v>385</v>
      </c>
      <c r="G18" s="13" t="str">
        <f t="shared" si="0"/>
        <v>Externe</v>
      </c>
      <c r="H18" s="14"/>
    </row>
    <row r="19" spans="3:8" ht="29.15" customHeight="1" x14ac:dyDescent="0.35">
      <c r="C19" s="13" t="s">
        <v>276</v>
      </c>
      <c r="D19" s="13">
        <v>3</v>
      </c>
      <c r="E19" s="13">
        <f t="shared" si="1"/>
        <v>3.1918812160556735E-3</v>
      </c>
      <c r="F19" s="13" t="s">
        <v>385</v>
      </c>
      <c r="G19" s="13" t="str">
        <f t="shared" si="0"/>
        <v>Externe</v>
      </c>
      <c r="H19" s="14"/>
    </row>
    <row r="20" spans="3:8" ht="29.15" customHeight="1" x14ac:dyDescent="0.35">
      <c r="C20" s="13" t="s">
        <v>661</v>
      </c>
      <c r="D20" s="13">
        <v>1.06</v>
      </c>
      <c r="E20" s="13">
        <f t="shared" si="1"/>
        <v>1.1277980296730047E-3</v>
      </c>
      <c r="F20" s="13" t="s">
        <v>388</v>
      </c>
      <c r="G20" s="13" t="str">
        <f t="shared" si="0"/>
        <v>Estimation FAO</v>
      </c>
      <c r="H20" s="14"/>
    </row>
    <row r="21" spans="3:8" ht="29.15" customHeight="1" x14ac:dyDescent="0.35">
      <c r="C21" s="13" t="s">
        <v>332</v>
      </c>
      <c r="D21" s="13">
        <v>1</v>
      </c>
      <c r="E21" s="13">
        <f t="shared" si="1"/>
        <v>1.0639604053518912E-3</v>
      </c>
      <c r="F21" s="13" t="s">
        <v>388</v>
      </c>
      <c r="G21" s="13" t="str">
        <f t="shared" si="0"/>
        <v>Estimation FAO</v>
      </c>
      <c r="H21" s="14"/>
    </row>
    <row r="22" spans="3:8" ht="29.15" customHeight="1" x14ac:dyDescent="0.35">
      <c r="C22" s="13" t="s">
        <v>660</v>
      </c>
      <c r="D22" s="13">
        <v>1</v>
      </c>
      <c r="E22" s="13">
        <f t="shared" si="1"/>
        <v>1.0639604053518912E-3</v>
      </c>
      <c r="F22" s="13" t="s">
        <v>385</v>
      </c>
      <c r="G22" s="13" t="str">
        <f t="shared" si="0"/>
        <v>Externe</v>
      </c>
      <c r="H22" s="14"/>
    </row>
    <row r="23" spans="3:8" ht="29.15" customHeight="1" x14ac:dyDescent="0.35">
      <c r="C23" s="13" t="s">
        <v>683</v>
      </c>
      <c r="D23" s="13">
        <v>0.4</v>
      </c>
      <c r="E23" s="13">
        <f t="shared" si="1"/>
        <v>4.2558416214075645E-4</v>
      </c>
      <c r="F23" s="13" t="s">
        <v>388</v>
      </c>
      <c r="G23" s="13" t="str">
        <f t="shared" si="0"/>
        <v>Estimation FAO</v>
      </c>
      <c r="H23" s="14"/>
    </row>
    <row r="24" spans="3:8" ht="29.15" customHeight="1" x14ac:dyDescent="0.35">
      <c r="C24" s="13" t="s">
        <v>677</v>
      </c>
      <c r="D24" s="13"/>
      <c r="E24" s="13">
        <f t="shared" si="1"/>
        <v>0</v>
      </c>
      <c r="F24" s="13" t="s">
        <v>397</v>
      </c>
      <c r="G24" s="13" t="str">
        <f t="shared" si="0"/>
        <v>Manquant</v>
      </c>
      <c r="H24" s="14"/>
    </row>
    <row r="25" spans="3:8" ht="30.5" hidden="1" customHeight="1" x14ac:dyDescent="0.35">
      <c r="C25" s="5" t="s">
        <v>713</v>
      </c>
      <c r="D25" s="5">
        <f>SUM(D4:D24)</f>
        <v>93988.459999999992</v>
      </c>
      <c r="E25" s="5">
        <f>SUM(E4:E24)</f>
        <v>99.999999999999986</v>
      </c>
    </row>
    <row r="40" spans="1:1" x14ac:dyDescent="0.35">
      <c r="A40" s="5" t="s">
        <v>236</v>
      </c>
    </row>
    <row r="41" spans="1:1" x14ac:dyDescent="0.35">
      <c r="A41" s="5" t="s">
        <v>236</v>
      </c>
    </row>
    <row r="42" spans="1:1" x14ac:dyDescent="0.35">
      <c r="A42" s="5" t="s">
        <v>236</v>
      </c>
    </row>
    <row r="44" spans="1:1" x14ac:dyDescent="0.35">
      <c r="A44" s="5" t="s">
        <v>683</v>
      </c>
    </row>
    <row r="45" spans="1:1" x14ac:dyDescent="0.35">
      <c r="A45" s="5" t="s">
        <v>683</v>
      </c>
    </row>
    <row r="102" spans="1:1" x14ac:dyDescent="0.35">
      <c r="A102" s="5" t="s">
        <v>711</v>
      </c>
    </row>
    <row r="148" spans="1:1" x14ac:dyDescent="0.35">
      <c r="A148" s="5" t="s">
        <v>682</v>
      </c>
    </row>
    <row r="157" spans="1:1" x14ac:dyDescent="0.35">
      <c r="A157" s="5" t="s">
        <v>670</v>
      </c>
    </row>
  </sheetData>
  <sortState xmlns:xlrd2="http://schemas.microsoft.com/office/spreadsheetml/2017/richdata2" ref="C4:G24">
    <sortCondition descending="1" ref="D24"/>
  </sortState>
  <mergeCells count="1">
    <mergeCell ref="C2:G2"/>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293B7-6D5C-4AB8-953B-A33D7C3042B8}">
  <sheetPr>
    <tabColor rgb="FFFF0000"/>
  </sheetPr>
  <dimension ref="A1:IA450"/>
  <sheetViews>
    <sheetView zoomScale="76" zoomScaleNormal="160" workbookViewId="0">
      <selection activeCell="F27" sqref="F27"/>
    </sheetView>
  </sheetViews>
  <sheetFormatPr baseColWidth="10" defaultRowHeight="14.5" x14ac:dyDescent="0.35"/>
  <cols>
    <col min="1" max="1" width="47.81640625" style="3" customWidth="1"/>
    <col min="2" max="25" width="16" style="3" customWidth="1"/>
    <col min="26" max="26" width="10.90625" style="14"/>
    <col min="27" max="30" width="18.26953125" style="14" customWidth="1"/>
    <col min="31" max="137" width="10.90625" style="14"/>
    <col min="138" max="16384" width="10.90625" style="3"/>
  </cols>
  <sheetData>
    <row r="1" spans="1:235" ht="36.5" customHeight="1" x14ac:dyDescent="0.35">
      <c r="B1" s="189" t="s">
        <v>547</v>
      </c>
      <c r="C1" s="189"/>
      <c r="D1" s="189"/>
      <c r="E1" s="189"/>
      <c r="F1" s="189"/>
      <c r="G1" s="189"/>
      <c r="H1" s="189" t="s">
        <v>546</v>
      </c>
      <c r="I1" s="189"/>
      <c r="J1" s="189"/>
      <c r="K1" s="189"/>
      <c r="L1" s="189"/>
      <c r="M1" s="189"/>
      <c r="N1" s="189" t="s">
        <v>545</v>
      </c>
      <c r="O1" s="189"/>
      <c r="P1" s="189"/>
      <c r="Q1" s="189"/>
      <c r="R1" s="189"/>
      <c r="S1" s="189"/>
      <c r="T1" s="189" t="s">
        <v>544</v>
      </c>
      <c r="U1" s="189"/>
      <c r="V1" s="189"/>
      <c r="W1" s="189"/>
      <c r="X1" s="189"/>
      <c r="Y1" s="189"/>
    </row>
    <row r="2" spans="1:235" ht="72.5" customHeight="1" x14ac:dyDescent="0.35">
      <c r="A2" s="1"/>
      <c r="B2" s="190"/>
      <c r="C2" s="191"/>
      <c r="D2" s="191"/>
      <c r="E2" s="191"/>
      <c r="F2" s="191"/>
      <c r="G2" s="192"/>
      <c r="H2" s="190"/>
      <c r="I2" s="191"/>
      <c r="J2" s="191"/>
      <c r="K2" s="191"/>
      <c r="L2" s="191"/>
      <c r="M2" s="192"/>
      <c r="N2" s="190"/>
      <c r="O2" s="191"/>
      <c r="P2" s="191"/>
      <c r="Q2" s="191"/>
      <c r="R2" s="191"/>
      <c r="S2" s="192"/>
      <c r="T2" s="190"/>
      <c r="U2" s="191"/>
      <c r="V2" s="191"/>
      <c r="W2" s="191"/>
      <c r="X2" s="191"/>
      <c r="Y2" s="192"/>
    </row>
    <row r="3" spans="1:235" ht="35" customHeight="1" x14ac:dyDescent="0.35">
      <c r="A3" s="85" t="s">
        <v>543</v>
      </c>
      <c r="B3" s="1" t="s">
        <v>425</v>
      </c>
      <c r="C3" s="1" t="s">
        <v>419</v>
      </c>
      <c r="D3" s="1" t="s">
        <v>426</v>
      </c>
      <c r="E3" s="1" t="s">
        <v>531</v>
      </c>
      <c r="F3" s="1" t="s">
        <v>421</v>
      </c>
      <c r="G3" s="1" t="s">
        <v>541</v>
      </c>
      <c r="H3" s="1" t="s">
        <v>425</v>
      </c>
      <c r="I3" s="1" t="s">
        <v>419</v>
      </c>
      <c r="J3" s="1" t="s">
        <v>426</v>
      </c>
      <c r="K3" s="1" t="s">
        <v>531</v>
      </c>
      <c r="L3" s="1" t="s">
        <v>421</v>
      </c>
      <c r="M3" s="1" t="s">
        <v>541</v>
      </c>
      <c r="N3" s="1" t="s">
        <v>425</v>
      </c>
      <c r="O3" s="1" t="s">
        <v>419</v>
      </c>
      <c r="P3" s="1" t="s">
        <v>426</v>
      </c>
      <c r="Q3" s="1" t="s">
        <v>542</v>
      </c>
      <c r="R3" s="1" t="s">
        <v>421</v>
      </c>
      <c r="S3" s="1" t="s">
        <v>541</v>
      </c>
      <c r="T3" s="1" t="s">
        <v>425</v>
      </c>
      <c r="U3" s="1" t="s">
        <v>419</v>
      </c>
      <c r="V3" s="1" t="s">
        <v>426</v>
      </c>
      <c r="W3" s="1" t="s">
        <v>542</v>
      </c>
      <c r="X3" s="1" t="s">
        <v>421</v>
      </c>
      <c r="Y3" s="1" t="s">
        <v>541</v>
      </c>
    </row>
    <row r="4" spans="1:235" ht="28" customHeight="1" x14ac:dyDescent="0.35">
      <c r="A4" s="1" t="s">
        <v>205</v>
      </c>
      <c r="B4" s="81" t="str">
        <f>IFERROR(VLOOKUP(A4,'Total EUROSTATS (2024)'!$A$5:$N$41,13,FALSE),IFERROR((VLOOKUP('Calculs Peaux et Cuirs (2024)'!A4,'Total (FAO) (2024)'!$A$4:$B$199,2,FALSE)*75%),"-"))</f>
        <v>-</v>
      </c>
      <c r="C4" s="81" t="str">
        <f>IFERROR(VLOOKUP(A4,'Total EUROSTATS (2024)'!$A$5:$L$41,12,FALSE),IFERROR((VLOOKUP('Calculs Peaux et Cuirs (2024)'!A4,'Total (FAO) (2024)'!$A$4:$B$199,2)*25%),"-"))</f>
        <v>-</v>
      </c>
      <c r="D4" s="81"/>
      <c r="E4" s="81"/>
      <c r="F4" s="81"/>
      <c r="G4" s="81"/>
      <c r="H4" s="81" t="str">
        <f t="shared" ref="H4:I35" si="0">IFERROR(B4*60%,"-")</f>
        <v>-</v>
      </c>
      <c r="I4" s="81" t="str">
        <f t="shared" si="0"/>
        <v>-</v>
      </c>
      <c r="J4" s="81">
        <f t="shared" ref="J4:M35" si="1">IFERROR(D4*40%,"-")</f>
        <v>0</v>
      </c>
      <c r="K4" s="81">
        <f t="shared" si="1"/>
        <v>0</v>
      </c>
      <c r="L4" s="81">
        <f t="shared" si="1"/>
        <v>0</v>
      </c>
      <c r="M4" s="81">
        <f t="shared" si="1"/>
        <v>0</v>
      </c>
      <c r="N4" s="81" t="str">
        <f t="shared" ref="N4:N67" si="2">IFERROR(H4*$AB$20,"-")</f>
        <v>-</v>
      </c>
      <c r="O4" s="81" t="str">
        <f t="shared" ref="O4:O67" si="3">IFERROR(I4*$AB$21,"-")</f>
        <v>-</v>
      </c>
      <c r="P4" s="81">
        <f t="shared" ref="P4:P67" si="4">IFERROR(J4*$AB$22,"-")</f>
        <v>0</v>
      </c>
      <c r="Q4" s="81">
        <f t="shared" ref="Q4:Q67" si="5">IFERROR(K4*$AB$23,"-")</f>
        <v>0</v>
      </c>
      <c r="R4" s="81">
        <f t="shared" ref="R4:R67" si="6">IFERROR(L4*$AB$24,"-")</f>
        <v>0</v>
      </c>
      <c r="S4" s="81">
        <f t="shared" ref="S4:S67" si="7">IFERROR(M4*$AB$25,"-")</f>
        <v>0</v>
      </c>
      <c r="T4" s="81" t="str">
        <f t="shared" ref="T4:T67" si="8">IFERROR(H4*$AB$27,"-")</f>
        <v>-</v>
      </c>
      <c r="U4" s="81" t="str">
        <f t="shared" ref="U4:U67" si="9">IFERROR(O4*$AB$28,"-")</f>
        <v>-</v>
      </c>
      <c r="V4" s="81">
        <f t="shared" ref="V4:V67" si="10">IFERROR(P4*$AB$29,"-")</f>
        <v>0</v>
      </c>
      <c r="W4" s="81">
        <f t="shared" ref="W4:W67" si="11">IFERROR(Q4*$AB$30,"-")</f>
        <v>0</v>
      </c>
      <c r="X4" s="81">
        <f t="shared" ref="X4:X67" si="12">IFERROR(R4*$AB$31,"-")</f>
        <v>0</v>
      </c>
      <c r="Y4" s="81">
        <f t="shared" ref="Y4:Y67" si="13">IFERROR(S4*$AB$32,"-")</f>
        <v>0</v>
      </c>
      <c r="AA4" s="180" t="s">
        <v>540</v>
      </c>
      <c r="AB4" s="184"/>
      <c r="AC4" s="184"/>
      <c r="AD4" s="181"/>
    </row>
    <row r="5" spans="1:235" ht="28" customHeight="1" x14ac:dyDescent="0.35">
      <c r="A5" s="1" t="s">
        <v>206</v>
      </c>
      <c r="B5" s="81">
        <f>IFERROR(VLOOKUP(A5,'Total EUROSTATS (2024)'!$A$5:$N$41,13,FALSE),IFERROR((VLOOKUP('Calculs Peaux et Cuirs (2024)'!A5,'Total (FAO) (2024)'!$A$4:$B$199,2,FALSE)*75%),"-"))</f>
        <v>2372714.25</v>
      </c>
      <c r="C5" s="81">
        <f>IFERROR(VLOOKUP(A5,'Total EUROSTATS (2024)'!$A$5:$L$41,12,FALSE),IFERROR((VLOOKUP('Calculs Peaux et Cuirs (2024)'!A5,'Total (FAO) (2024)'!$A$4:$B$199,2)*25%),"-"))</f>
        <v>790904.75</v>
      </c>
      <c r="D5" s="81"/>
      <c r="E5" s="81"/>
      <c r="F5" s="81"/>
      <c r="G5" s="81"/>
      <c r="H5" s="81">
        <f t="shared" si="0"/>
        <v>1423628.55</v>
      </c>
      <c r="I5" s="81">
        <f t="shared" si="0"/>
        <v>474542.85</v>
      </c>
      <c r="J5" s="81">
        <f t="shared" si="1"/>
        <v>0</v>
      </c>
      <c r="K5" s="81">
        <f t="shared" si="1"/>
        <v>0</v>
      </c>
      <c r="L5" s="81">
        <f t="shared" si="1"/>
        <v>0</v>
      </c>
      <c r="M5" s="81">
        <f t="shared" si="1"/>
        <v>0</v>
      </c>
      <c r="N5" s="81">
        <f t="shared" si="2"/>
        <v>49826999.25</v>
      </c>
      <c r="O5" s="81">
        <f t="shared" si="3"/>
        <v>6169057.0499999998</v>
      </c>
      <c r="P5" s="81">
        <f t="shared" si="4"/>
        <v>0</v>
      </c>
      <c r="Q5" s="81">
        <f t="shared" si="5"/>
        <v>0</v>
      </c>
      <c r="R5" s="81">
        <f t="shared" si="6"/>
        <v>0</v>
      </c>
      <c r="S5" s="81">
        <f t="shared" si="7"/>
        <v>0</v>
      </c>
      <c r="T5" s="81">
        <f t="shared" si="8"/>
        <v>12456749.8125</v>
      </c>
      <c r="U5" s="81">
        <f t="shared" si="9"/>
        <v>20049435.412499998</v>
      </c>
      <c r="V5" s="81">
        <f t="shared" si="10"/>
        <v>0</v>
      </c>
      <c r="W5" s="81">
        <f t="shared" si="11"/>
        <v>0</v>
      </c>
      <c r="X5" s="81">
        <f t="shared" si="12"/>
        <v>0</v>
      </c>
      <c r="Y5" s="81">
        <f t="shared" si="13"/>
        <v>0</v>
      </c>
      <c r="AA5" s="180" t="s">
        <v>194</v>
      </c>
      <c r="AB5" s="184"/>
      <c r="AC5" s="184"/>
      <c r="AD5" s="181"/>
    </row>
    <row r="6" spans="1:235" s="82" customFormat="1" ht="28" customHeight="1" x14ac:dyDescent="0.35">
      <c r="A6" s="1" t="s">
        <v>207</v>
      </c>
      <c r="B6" s="81">
        <f>IFERROR(VLOOKUP(A6,'Total EUROSTATS (2024)'!$A$5:$N$41,13,FALSE),IFERROR((VLOOKUP('Calculs Peaux et Cuirs (2024)'!A6,'Total (FAO) (2024)'!$A$4:$B$199,2,FALSE)*75%),"-"))</f>
        <v>28490</v>
      </c>
      <c r="C6" s="81">
        <f>IFERROR(VLOOKUP(A6,'Total EUROSTATS (2024)'!$A$5:$L$41,12,FALSE),IFERROR((VLOOKUP('Calculs Peaux et Cuirs (2024)'!A6,'Total (FAO) (2024)'!$A$4:$B$199,2)*25%),"-"))</f>
        <v>28480</v>
      </c>
      <c r="D6" s="81"/>
      <c r="E6" s="81"/>
      <c r="F6" s="81"/>
      <c r="G6" s="81"/>
      <c r="H6" s="83">
        <f t="shared" si="0"/>
        <v>17094</v>
      </c>
      <c r="I6" s="83">
        <f t="shared" si="0"/>
        <v>17088</v>
      </c>
      <c r="J6" s="81">
        <f t="shared" si="1"/>
        <v>0</v>
      </c>
      <c r="K6" s="81">
        <f t="shared" si="1"/>
        <v>0</v>
      </c>
      <c r="L6" s="81">
        <f t="shared" si="1"/>
        <v>0</v>
      </c>
      <c r="M6" s="81">
        <f t="shared" si="1"/>
        <v>0</v>
      </c>
      <c r="N6" s="83">
        <f t="shared" si="2"/>
        <v>598290</v>
      </c>
      <c r="O6" s="83">
        <f t="shared" si="3"/>
        <v>222144</v>
      </c>
      <c r="P6" s="81">
        <f t="shared" si="4"/>
        <v>0</v>
      </c>
      <c r="Q6" s="81">
        <f t="shared" si="5"/>
        <v>0</v>
      </c>
      <c r="R6" s="81">
        <f t="shared" si="6"/>
        <v>0</v>
      </c>
      <c r="S6" s="81">
        <f t="shared" si="7"/>
        <v>0</v>
      </c>
      <c r="T6" s="83">
        <f t="shared" si="8"/>
        <v>149572.5</v>
      </c>
      <c r="U6" s="83">
        <f t="shared" si="9"/>
        <v>721968</v>
      </c>
      <c r="V6" s="81">
        <f t="shared" si="10"/>
        <v>0</v>
      </c>
      <c r="W6" s="81">
        <f t="shared" si="11"/>
        <v>0</v>
      </c>
      <c r="X6" s="81">
        <f t="shared" si="12"/>
        <v>0</v>
      </c>
      <c r="Y6" s="81">
        <f t="shared" si="13"/>
        <v>0</v>
      </c>
      <c r="Z6" s="14"/>
      <c r="AA6" s="182" t="s">
        <v>539</v>
      </c>
      <c r="AB6" s="183"/>
      <c r="AC6" s="185"/>
      <c r="AD6" s="186"/>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row>
    <row r="7" spans="1:235" ht="28" customHeight="1" x14ac:dyDescent="0.35">
      <c r="A7" s="1" t="s">
        <v>208</v>
      </c>
      <c r="B7" s="81">
        <f>IFERROR(VLOOKUP(A7,'Total EUROSTATS (2024)'!$A$5:$N$41,13,FALSE),IFERROR((VLOOKUP('Calculs Peaux et Cuirs (2024)'!A7,'Total (FAO) (2024)'!$A$4:$B$199,2,FALSE)*75%),"-"))</f>
        <v>486027</v>
      </c>
      <c r="C7" s="81">
        <f>IFERROR(VLOOKUP(A7,'Total EUROSTATS (2024)'!$A$5:$L$41,12,FALSE),IFERROR((VLOOKUP('Calculs Peaux et Cuirs (2024)'!A7,'Total (FAO) (2024)'!$A$4:$B$199,2)*25%),"-"))</f>
        <v>162009</v>
      </c>
      <c r="D7" s="81"/>
      <c r="E7" s="81"/>
      <c r="F7" s="81"/>
      <c r="G7" s="81"/>
      <c r="H7" s="81">
        <f t="shared" si="0"/>
        <v>291616.2</v>
      </c>
      <c r="I7" s="81">
        <f t="shared" si="0"/>
        <v>97205.4</v>
      </c>
      <c r="J7" s="81">
        <f t="shared" si="1"/>
        <v>0</v>
      </c>
      <c r="K7" s="81">
        <f t="shared" si="1"/>
        <v>0</v>
      </c>
      <c r="L7" s="81">
        <f t="shared" si="1"/>
        <v>0</v>
      </c>
      <c r="M7" s="81">
        <f t="shared" si="1"/>
        <v>0</v>
      </c>
      <c r="N7" s="81">
        <f t="shared" si="2"/>
        <v>10206567</v>
      </c>
      <c r="O7" s="81">
        <f t="shared" si="3"/>
        <v>1263670.2</v>
      </c>
      <c r="P7" s="81">
        <f t="shared" si="4"/>
        <v>0</v>
      </c>
      <c r="Q7" s="81">
        <f t="shared" si="5"/>
        <v>0</v>
      </c>
      <c r="R7" s="81">
        <f t="shared" si="6"/>
        <v>0</v>
      </c>
      <c r="S7" s="81">
        <f t="shared" si="7"/>
        <v>0</v>
      </c>
      <c r="T7" s="81">
        <f t="shared" si="8"/>
        <v>2551641.75</v>
      </c>
      <c r="U7" s="81">
        <f t="shared" si="9"/>
        <v>4106928.15</v>
      </c>
      <c r="V7" s="81">
        <f t="shared" si="10"/>
        <v>0</v>
      </c>
      <c r="W7" s="81">
        <f t="shared" si="11"/>
        <v>0</v>
      </c>
      <c r="X7" s="81">
        <f t="shared" si="12"/>
        <v>0</v>
      </c>
      <c r="Y7" s="81">
        <f t="shared" si="13"/>
        <v>0</v>
      </c>
      <c r="AA7" s="13" t="s">
        <v>538</v>
      </c>
      <c r="AB7" s="13"/>
      <c r="AC7" s="187"/>
      <c r="AD7" s="188"/>
    </row>
    <row r="8" spans="1:235" s="82" customFormat="1" ht="28" customHeight="1" x14ac:dyDescent="0.35">
      <c r="A8" s="1" t="s">
        <v>209</v>
      </c>
      <c r="B8" s="81">
        <f>IFERROR(VLOOKUP(A8,'Total EUROSTATS (2024)'!$A$5:$N$41,13,FALSE),IFERROR((VLOOKUP('Calculs Peaux et Cuirs (2024)'!A8,'Total (FAO) (2024)'!$A$4:$B$199,2,FALSE)*75%),"-"))</f>
        <v>2718420</v>
      </c>
      <c r="C8" s="81">
        <f>IFERROR(VLOOKUP(A8,'Total EUROSTATS (2024)'!$A$5:$L$41,12,FALSE),IFERROR((VLOOKUP('Calculs Peaux et Cuirs (2024)'!A8,'Total (FAO) (2024)'!$A$4:$B$199,2)*25%),"-"))</f>
        <v>289230</v>
      </c>
      <c r="D8" s="81"/>
      <c r="E8" s="81"/>
      <c r="F8" s="81"/>
      <c r="G8" s="81"/>
      <c r="H8" s="83">
        <f t="shared" si="0"/>
        <v>1631052</v>
      </c>
      <c r="I8" s="83">
        <f t="shared" si="0"/>
        <v>173538</v>
      </c>
      <c r="J8" s="81">
        <f t="shared" si="1"/>
        <v>0</v>
      </c>
      <c r="K8" s="81">
        <f t="shared" si="1"/>
        <v>0</v>
      </c>
      <c r="L8" s="81">
        <f t="shared" si="1"/>
        <v>0</v>
      </c>
      <c r="M8" s="81">
        <f t="shared" si="1"/>
        <v>0</v>
      </c>
      <c r="N8" s="83">
        <f t="shared" si="2"/>
        <v>57086820</v>
      </c>
      <c r="O8" s="83">
        <f t="shared" si="3"/>
        <v>2255994</v>
      </c>
      <c r="P8" s="81">
        <f t="shared" si="4"/>
        <v>0</v>
      </c>
      <c r="Q8" s="81">
        <f t="shared" si="5"/>
        <v>0</v>
      </c>
      <c r="R8" s="81">
        <f t="shared" si="6"/>
        <v>0</v>
      </c>
      <c r="S8" s="81">
        <f t="shared" si="7"/>
        <v>0</v>
      </c>
      <c r="T8" s="83">
        <f t="shared" si="8"/>
        <v>14271705</v>
      </c>
      <c r="U8" s="83">
        <f t="shared" si="9"/>
        <v>7331980.5</v>
      </c>
      <c r="V8" s="81">
        <f t="shared" si="10"/>
        <v>0</v>
      </c>
      <c r="W8" s="81">
        <f t="shared" si="11"/>
        <v>0</v>
      </c>
      <c r="X8" s="81">
        <f t="shared" si="12"/>
        <v>0</v>
      </c>
      <c r="Y8" s="81">
        <f t="shared" si="13"/>
        <v>0</v>
      </c>
      <c r="Z8" s="14"/>
      <c r="AA8" s="182" t="s">
        <v>537</v>
      </c>
      <c r="AB8" s="183"/>
      <c r="AC8" s="13" t="s">
        <v>395</v>
      </c>
      <c r="AD8" s="13" t="s">
        <v>536</v>
      </c>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4"/>
      <c r="EA8" s="14"/>
      <c r="EB8" s="14"/>
      <c r="EC8" s="14"/>
      <c r="ED8" s="14"/>
      <c r="EE8" s="14"/>
      <c r="EF8" s="14"/>
      <c r="EG8" s="14"/>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row>
    <row r="9" spans="1:235" ht="28" customHeight="1" x14ac:dyDescent="0.35">
      <c r="A9" s="1" t="s">
        <v>211</v>
      </c>
      <c r="B9" s="81">
        <f>IFERROR(VLOOKUP(A9,'Total EUROSTATS (2024)'!$A$5:$N$41,13,FALSE),IFERROR((VLOOKUP('Calculs Peaux et Cuirs (2024)'!A9,'Total (FAO) (2024)'!$A$4:$B$199,2,FALSE)*75%),"-"))</f>
        <v>480534</v>
      </c>
      <c r="C9" s="81">
        <f>IFERROR(VLOOKUP(A9,'Total EUROSTATS (2024)'!$A$5:$L$41,12,FALSE),IFERROR((VLOOKUP('Calculs Peaux et Cuirs (2024)'!A9,'Total (FAO) (2024)'!$A$4:$B$199,2)*25%),"-"))</f>
        <v>160178</v>
      </c>
      <c r="D9" s="81"/>
      <c r="E9" s="81"/>
      <c r="F9" s="81"/>
      <c r="G9" s="81"/>
      <c r="H9" s="81">
        <f t="shared" si="0"/>
        <v>288320.39999999997</v>
      </c>
      <c r="I9" s="81">
        <f t="shared" si="0"/>
        <v>96106.8</v>
      </c>
      <c r="J9" s="81">
        <f t="shared" si="1"/>
        <v>0</v>
      </c>
      <c r="K9" s="81">
        <f t="shared" si="1"/>
        <v>0</v>
      </c>
      <c r="L9" s="81">
        <f t="shared" si="1"/>
        <v>0</v>
      </c>
      <c r="M9" s="81">
        <f t="shared" si="1"/>
        <v>0</v>
      </c>
      <c r="N9" s="81">
        <f t="shared" si="2"/>
        <v>10091213.999999998</v>
      </c>
      <c r="O9" s="81">
        <f t="shared" si="3"/>
        <v>1249388.4000000001</v>
      </c>
      <c r="P9" s="81">
        <f t="shared" si="4"/>
        <v>0</v>
      </c>
      <c r="Q9" s="81">
        <f t="shared" si="5"/>
        <v>0</v>
      </c>
      <c r="R9" s="81">
        <f t="shared" si="6"/>
        <v>0</v>
      </c>
      <c r="S9" s="81">
        <f t="shared" si="7"/>
        <v>0</v>
      </c>
      <c r="T9" s="81">
        <f t="shared" si="8"/>
        <v>2522803.4999999995</v>
      </c>
      <c r="U9" s="81">
        <f t="shared" si="9"/>
        <v>4060512.3000000003</v>
      </c>
      <c r="V9" s="81">
        <f t="shared" si="10"/>
        <v>0</v>
      </c>
      <c r="W9" s="81">
        <f t="shared" si="11"/>
        <v>0</v>
      </c>
      <c r="X9" s="81">
        <f t="shared" si="12"/>
        <v>0</v>
      </c>
      <c r="Y9" s="81">
        <f t="shared" si="13"/>
        <v>0</v>
      </c>
      <c r="AA9" s="13" t="s">
        <v>425</v>
      </c>
      <c r="AB9" s="84">
        <v>0.6</v>
      </c>
      <c r="AC9" s="10"/>
      <c r="AD9" s="10"/>
    </row>
    <row r="10" spans="1:235" ht="28" customHeight="1" x14ac:dyDescent="0.35">
      <c r="A10" s="1" t="s">
        <v>212</v>
      </c>
      <c r="B10" s="81">
        <f>IFERROR(VLOOKUP(A10,'Total EUROSTATS (2024)'!$A$5:$N$41,13,FALSE),IFERROR((VLOOKUP('Calculs Peaux et Cuirs (2024)'!A10,'Total (FAO) (2024)'!$A$4:$B$199,2,FALSE)*75%),"-"))</f>
        <v>345.75</v>
      </c>
      <c r="C10" s="81">
        <f>IFERROR(VLOOKUP(A10,'Total EUROSTATS (2024)'!$A$5:$L$41,12,FALSE),IFERROR((VLOOKUP('Calculs Peaux et Cuirs (2024)'!A10,'Total (FAO) (2024)'!$A$4:$B$199,2)*25%),"-"))</f>
        <v>115.25</v>
      </c>
      <c r="D10" s="81"/>
      <c r="E10" s="81"/>
      <c r="F10" s="81"/>
      <c r="G10" s="81"/>
      <c r="H10" s="81">
        <f t="shared" si="0"/>
        <v>207.45</v>
      </c>
      <c r="I10" s="81">
        <f t="shared" si="0"/>
        <v>69.149999999999991</v>
      </c>
      <c r="J10" s="81">
        <f t="shared" si="1"/>
        <v>0</v>
      </c>
      <c r="K10" s="81">
        <f t="shared" si="1"/>
        <v>0</v>
      </c>
      <c r="L10" s="81">
        <f t="shared" si="1"/>
        <v>0</v>
      </c>
      <c r="M10" s="81">
        <f t="shared" si="1"/>
        <v>0</v>
      </c>
      <c r="N10" s="81">
        <f t="shared" si="2"/>
        <v>7260.75</v>
      </c>
      <c r="O10" s="81">
        <f t="shared" si="3"/>
        <v>898.94999999999993</v>
      </c>
      <c r="P10" s="81">
        <f t="shared" si="4"/>
        <v>0</v>
      </c>
      <c r="Q10" s="81">
        <f t="shared" si="5"/>
        <v>0</v>
      </c>
      <c r="R10" s="81">
        <f t="shared" si="6"/>
        <v>0</v>
      </c>
      <c r="S10" s="81">
        <f t="shared" si="7"/>
        <v>0</v>
      </c>
      <c r="T10" s="81">
        <f t="shared" si="8"/>
        <v>1815.1875</v>
      </c>
      <c r="U10" s="81">
        <f t="shared" si="9"/>
        <v>2921.5874999999996</v>
      </c>
      <c r="V10" s="81">
        <f t="shared" si="10"/>
        <v>0</v>
      </c>
      <c r="W10" s="81">
        <f t="shared" si="11"/>
        <v>0</v>
      </c>
      <c r="X10" s="81">
        <f t="shared" si="12"/>
        <v>0</v>
      </c>
      <c r="Y10" s="81">
        <f t="shared" si="13"/>
        <v>0</v>
      </c>
      <c r="AA10" s="13" t="s">
        <v>535</v>
      </c>
      <c r="AB10" s="84">
        <v>0.4</v>
      </c>
      <c r="AC10" s="10"/>
      <c r="AD10" s="10"/>
    </row>
    <row r="11" spans="1:235" ht="28" customHeight="1" x14ac:dyDescent="0.35">
      <c r="A11" s="1" t="s">
        <v>656</v>
      </c>
      <c r="B11" s="81">
        <f>IFERROR(VLOOKUP(A11,'Total EUROSTATS (2024)'!$A$5:$N$41,13,FALSE),IFERROR((VLOOKUP('Calculs Peaux et Cuirs (2024)'!A11,'Total (FAO) (2024)'!$A$4:$B$199,2,FALSE)*75%),"-"))</f>
        <v>151748.25</v>
      </c>
      <c r="C11" s="81">
        <f>IFERROR(VLOOKUP(A11,'Total EUROSTATS (2024)'!$A$5:$L$41,12,FALSE),IFERROR((VLOOKUP('Calculs Peaux et Cuirs (2024)'!A11,'Total (FAO) (2024)'!$A$4:$B$199,2)*25%),"-"))</f>
        <v>50582.75</v>
      </c>
      <c r="D11" s="81"/>
      <c r="E11" s="81"/>
      <c r="F11" s="81"/>
      <c r="G11" s="81"/>
      <c r="H11" s="81">
        <f t="shared" si="0"/>
        <v>91048.95</v>
      </c>
      <c r="I11" s="81">
        <f t="shared" si="0"/>
        <v>30349.649999999998</v>
      </c>
      <c r="J11" s="81">
        <f t="shared" si="1"/>
        <v>0</v>
      </c>
      <c r="K11" s="81">
        <f t="shared" si="1"/>
        <v>0</v>
      </c>
      <c r="L11" s="81">
        <f t="shared" si="1"/>
        <v>0</v>
      </c>
      <c r="M11" s="81">
        <f t="shared" si="1"/>
        <v>0</v>
      </c>
      <c r="N11" s="81">
        <f t="shared" si="2"/>
        <v>3186713.25</v>
      </c>
      <c r="O11" s="81">
        <f t="shared" si="3"/>
        <v>394545.44999999995</v>
      </c>
      <c r="P11" s="81">
        <f t="shared" si="4"/>
        <v>0</v>
      </c>
      <c r="Q11" s="81">
        <f t="shared" si="5"/>
        <v>0</v>
      </c>
      <c r="R11" s="81">
        <f t="shared" si="6"/>
        <v>0</v>
      </c>
      <c r="S11" s="81">
        <f t="shared" si="7"/>
        <v>0</v>
      </c>
      <c r="T11" s="81">
        <f t="shared" si="8"/>
        <v>796678.3125</v>
      </c>
      <c r="U11" s="81">
        <f t="shared" si="9"/>
        <v>1282272.7124999999</v>
      </c>
      <c r="V11" s="81">
        <f t="shared" si="10"/>
        <v>0</v>
      </c>
      <c r="W11" s="81">
        <f t="shared" si="11"/>
        <v>0</v>
      </c>
      <c r="X11" s="81">
        <f t="shared" si="12"/>
        <v>0</v>
      </c>
      <c r="Y11" s="81">
        <f t="shared" si="13"/>
        <v>0</v>
      </c>
      <c r="AA11" s="13" t="s">
        <v>426</v>
      </c>
      <c r="AB11" s="84">
        <v>0.5</v>
      </c>
      <c r="AC11" s="10"/>
      <c r="AD11" s="10"/>
    </row>
    <row r="12" spans="1:235" ht="28" customHeight="1" x14ac:dyDescent="0.35">
      <c r="A12" s="1" t="s">
        <v>213</v>
      </c>
      <c r="B12" s="81">
        <f>IFERROR(VLOOKUP(A12,'Total EUROSTATS (2024)'!$A$5:$N$41,13,FALSE),IFERROR((VLOOKUP('Calculs Peaux et Cuirs (2024)'!A12,'Total (FAO) (2024)'!$A$4:$B$199,2,FALSE)*75%),"-"))</f>
        <v>10448820</v>
      </c>
      <c r="C12" s="81">
        <f>IFERROR(VLOOKUP(A12,'Total EUROSTATS (2024)'!$A$5:$L$41,12,FALSE),IFERROR((VLOOKUP('Calculs Peaux et Cuirs (2024)'!A12,'Total (FAO) (2024)'!$A$4:$B$199,2)*25%),"-"))</f>
        <v>3482940</v>
      </c>
      <c r="D12" s="81"/>
      <c r="E12" s="81"/>
      <c r="F12" s="81"/>
      <c r="G12" s="81"/>
      <c r="H12" s="81">
        <f t="shared" si="0"/>
        <v>6269292</v>
      </c>
      <c r="I12" s="81">
        <f t="shared" si="0"/>
        <v>2089764</v>
      </c>
      <c r="J12" s="81">
        <f t="shared" si="1"/>
        <v>0</v>
      </c>
      <c r="K12" s="81">
        <f t="shared" si="1"/>
        <v>0</v>
      </c>
      <c r="L12" s="81">
        <f t="shared" si="1"/>
        <v>0</v>
      </c>
      <c r="M12" s="81">
        <f t="shared" si="1"/>
        <v>0</v>
      </c>
      <c r="N12" s="81">
        <f t="shared" si="2"/>
        <v>219425220</v>
      </c>
      <c r="O12" s="81">
        <f t="shared" si="3"/>
        <v>27166932</v>
      </c>
      <c r="P12" s="81">
        <f t="shared" si="4"/>
        <v>0</v>
      </c>
      <c r="Q12" s="81">
        <f t="shared" si="5"/>
        <v>0</v>
      </c>
      <c r="R12" s="81">
        <f t="shared" si="6"/>
        <v>0</v>
      </c>
      <c r="S12" s="81">
        <f t="shared" si="7"/>
        <v>0</v>
      </c>
      <c r="T12" s="81">
        <f t="shared" si="8"/>
        <v>54856305</v>
      </c>
      <c r="U12" s="81">
        <f t="shared" si="9"/>
        <v>88292529</v>
      </c>
      <c r="V12" s="81">
        <f t="shared" si="10"/>
        <v>0</v>
      </c>
      <c r="W12" s="81">
        <f t="shared" si="11"/>
        <v>0</v>
      </c>
      <c r="X12" s="81">
        <f t="shared" si="12"/>
        <v>0</v>
      </c>
      <c r="Y12" s="81">
        <f t="shared" si="13"/>
        <v>0</v>
      </c>
      <c r="AA12" s="13" t="s">
        <v>531</v>
      </c>
      <c r="AB12" s="84">
        <v>0.5</v>
      </c>
      <c r="AC12" s="10"/>
      <c r="AD12" s="10"/>
    </row>
    <row r="13" spans="1:235" ht="28" customHeight="1" x14ac:dyDescent="0.35">
      <c r="A13" s="1" t="s">
        <v>214</v>
      </c>
      <c r="B13" s="81">
        <f>IFERROR(VLOOKUP(A13,'Total EUROSTATS (2024)'!$A$5:$N$41,13,FALSE),IFERROR((VLOOKUP('Calculs Peaux et Cuirs (2024)'!A13,'Total (FAO) (2024)'!$A$4:$B$199,2,FALSE)*75%),"-"))</f>
        <v>372471.75</v>
      </c>
      <c r="C13" s="81">
        <f>IFERROR(VLOOKUP(A13,'Total EUROSTATS (2024)'!$A$5:$L$41,12,FALSE),IFERROR((VLOOKUP('Calculs Peaux et Cuirs (2024)'!A13,'Total (FAO) (2024)'!$A$4:$B$199,2)*25%),"-"))</f>
        <v>124157.25</v>
      </c>
      <c r="D13" s="81"/>
      <c r="E13" s="81"/>
      <c r="F13" s="81"/>
      <c r="G13" s="81"/>
      <c r="H13" s="81">
        <f t="shared" si="0"/>
        <v>223483.05</v>
      </c>
      <c r="I13" s="81">
        <f t="shared" si="0"/>
        <v>74494.349999999991</v>
      </c>
      <c r="J13" s="81">
        <f t="shared" si="1"/>
        <v>0</v>
      </c>
      <c r="K13" s="81">
        <f t="shared" si="1"/>
        <v>0</v>
      </c>
      <c r="L13" s="81">
        <f t="shared" si="1"/>
        <v>0</v>
      </c>
      <c r="M13" s="81">
        <f t="shared" si="1"/>
        <v>0</v>
      </c>
      <c r="N13" s="81">
        <f t="shared" si="2"/>
        <v>7821906.75</v>
      </c>
      <c r="O13" s="81">
        <f t="shared" si="3"/>
        <v>968426.54999999993</v>
      </c>
      <c r="P13" s="81">
        <f t="shared" si="4"/>
        <v>0</v>
      </c>
      <c r="Q13" s="81">
        <f t="shared" si="5"/>
        <v>0</v>
      </c>
      <c r="R13" s="81">
        <f t="shared" si="6"/>
        <v>0</v>
      </c>
      <c r="S13" s="81">
        <f t="shared" si="7"/>
        <v>0</v>
      </c>
      <c r="T13" s="81">
        <f t="shared" si="8"/>
        <v>1955476.6875</v>
      </c>
      <c r="U13" s="81">
        <f t="shared" si="9"/>
        <v>3147386.2874999996</v>
      </c>
      <c r="V13" s="81">
        <f t="shared" si="10"/>
        <v>0</v>
      </c>
      <c r="W13" s="81">
        <f t="shared" si="11"/>
        <v>0</v>
      </c>
      <c r="X13" s="81">
        <f t="shared" si="12"/>
        <v>0</v>
      </c>
      <c r="Y13" s="81">
        <f t="shared" si="13"/>
        <v>0</v>
      </c>
      <c r="AA13" s="13" t="s">
        <v>427</v>
      </c>
      <c r="AB13" s="84">
        <v>0.5</v>
      </c>
      <c r="AC13" s="10"/>
      <c r="AD13" s="10"/>
    </row>
    <row r="14" spans="1:235" ht="28" customHeight="1" x14ac:dyDescent="0.35">
      <c r="A14" s="1" t="s">
        <v>215</v>
      </c>
      <c r="B14" s="81">
        <f>IFERROR(VLOOKUP(A14,'Total EUROSTATS (2024)'!$A$5:$N$41,13,FALSE),IFERROR((VLOOKUP('Calculs Peaux et Cuirs (2024)'!A14,'Total (FAO) (2024)'!$A$4:$B$199,2,FALSE)*75%),"-"))</f>
        <v>6517200</v>
      </c>
      <c r="C14" s="81">
        <f>IFERROR(VLOOKUP(A14,'Total EUROSTATS (2024)'!$A$5:$L$41,12,FALSE),IFERROR((VLOOKUP('Calculs Peaux et Cuirs (2024)'!A14,'Total (FAO) (2024)'!$A$4:$B$199,2)*25%),"-"))</f>
        <v>2172400</v>
      </c>
      <c r="D14" s="81"/>
      <c r="E14" s="81"/>
      <c r="F14" s="81"/>
      <c r="G14" s="81"/>
      <c r="H14" s="81">
        <f t="shared" si="0"/>
        <v>3910320</v>
      </c>
      <c r="I14" s="81">
        <f t="shared" si="0"/>
        <v>1303440</v>
      </c>
      <c r="J14" s="81">
        <f t="shared" si="1"/>
        <v>0</v>
      </c>
      <c r="K14" s="81">
        <f t="shared" si="1"/>
        <v>0</v>
      </c>
      <c r="L14" s="81">
        <f t="shared" si="1"/>
        <v>0</v>
      </c>
      <c r="M14" s="81">
        <f t="shared" si="1"/>
        <v>0</v>
      </c>
      <c r="N14" s="81">
        <f t="shared" si="2"/>
        <v>136861200</v>
      </c>
      <c r="O14" s="81">
        <f t="shared" si="3"/>
        <v>16944720</v>
      </c>
      <c r="P14" s="81">
        <f t="shared" si="4"/>
        <v>0</v>
      </c>
      <c r="Q14" s="81">
        <f t="shared" si="5"/>
        <v>0</v>
      </c>
      <c r="R14" s="81">
        <f t="shared" si="6"/>
        <v>0</v>
      </c>
      <c r="S14" s="81">
        <f t="shared" si="7"/>
        <v>0</v>
      </c>
      <c r="T14" s="81">
        <f t="shared" si="8"/>
        <v>34215300</v>
      </c>
      <c r="U14" s="81">
        <f t="shared" si="9"/>
        <v>55070340</v>
      </c>
      <c r="V14" s="81">
        <f t="shared" si="10"/>
        <v>0</v>
      </c>
      <c r="W14" s="81">
        <f t="shared" si="11"/>
        <v>0</v>
      </c>
      <c r="X14" s="81">
        <f t="shared" si="12"/>
        <v>0</v>
      </c>
      <c r="Y14" s="81">
        <f t="shared" si="13"/>
        <v>0</v>
      </c>
      <c r="AA14" s="13" t="s">
        <v>530</v>
      </c>
      <c r="AB14" s="84">
        <v>0.5</v>
      </c>
      <c r="AC14" s="10"/>
      <c r="AD14" s="10"/>
    </row>
    <row r="15" spans="1:235" s="82" customFormat="1" ht="28" customHeight="1" x14ac:dyDescent="0.35">
      <c r="A15" s="1" t="s">
        <v>216</v>
      </c>
      <c r="B15" s="81">
        <f>IFERROR(VLOOKUP(A15,'Total EUROSTATS (2024)'!$A$5:$N$41,13,FALSE),IFERROR((VLOOKUP('Calculs Peaux et Cuirs (2024)'!A15,'Total (FAO) (2024)'!$A$4:$B$199,2,FALSE)*75%),"-"))</f>
        <v>559230</v>
      </c>
      <c r="C15" s="81">
        <f>IFERROR(VLOOKUP(A15,'Total EUROSTATS (2024)'!$A$5:$L$41,12,FALSE),IFERROR((VLOOKUP('Calculs Peaux et Cuirs (2024)'!A15,'Total (FAO) (2024)'!$A$4:$B$199,2)*25%),"-"))</f>
        <v>49710</v>
      </c>
      <c r="D15" s="81"/>
      <c r="E15" s="81"/>
      <c r="F15" s="81"/>
      <c r="G15" s="81"/>
      <c r="H15" s="83">
        <f t="shared" si="0"/>
        <v>335538</v>
      </c>
      <c r="I15" s="83">
        <f t="shared" si="0"/>
        <v>29826</v>
      </c>
      <c r="J15" s="81">
        <f t="shared" si="1"/>
        <v>0</v>
      </c>
      <c r="K15" s="81">
        <f t="shared" si="1"/>
        <v>0</v>
      </c>
      <c r="L15" s="81">
        <f t="shared" si="1"/>
        <v>0</v>
      </c>
      <c r="M15" s="81">
        <f t="shared" si="1"/>
        <v>0</v>
      </c>
      <c r="N15" s="83">
        <f t="shared" si="2"/>
        <v>11743830</v>
      </c>
      <c r="O15" s="83">
        <f t="shared" si="3"/>
        <v>387738</v>
      </c>
      <c r="P15" s="81">
        <f t="shared" si="4"/>
        <v>0</v>
      </c>
      <c r="Q15" s="81">
        <f t="shared" si="5"/>
        <v>0</v>
      </c>
      <c r="R15" s="81">
        <f t="shared" si="6"/>
        <v>0</v>
      </c>
      <c r="S15" s="81">
        <f t="shared" si="7"/>
        <v>0</v>
      </c>
      <c r="T15" s="83">
        <f t="shared" si="8"/>
        <v>2935957.5</v>
      </c>
      <c r="U15" s="83">
        <f t="shared" si="9"/>
        <v>1260148.5</v>
      </c>
      <c r="V15" s="81">
        <f t="shared" si="10"/>
        <v>0</v>
      </c>
      <c r="W15" s="81">
        <f t="shared" si="11"/>
        <v>0</v>
      </c>
      <c r="X15" s="81">
        <f t="shared" si="12"/>
        <v>0</v>
      </c>
      <c r="Y15" s="81">
        <f t="shared" si="13"/>
        <v>0</v>
      </c>
      <c r="Z15" s="14"/>
      <c r="AA15" s="180" t="s">
        <v>534</v>
      </c>
      <c r="AB15" s="181"/>
      <c r="AC15" s="10"/>
      <c r="AD15" s="10"/>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c r="DJ15" s="14"/>
      <c r="DK15" s="14"/>
      <c r="DL15" s="14"/>
      <c r="DM15" s="14"/>
      <c r="DN15" s="14"/>
      <c r="DO15" s="14"/>
      <c r="DP15" s="14"/>
      <c r="DQ15" s="14"/>
      <c r="DR15" s="14"/>
      <c r="DS15" s="14"/>
      <c r="DT15" s="14"/>
      <c r="DU15" s="14"/>
      <c r="DV15" s="14"/>
      <c r="DW15" s="14"/>
      <c r="DX15" s="14"/>
      <c r="DY15" s="14"/>
      <c r="DZ15" s="14"/>
      <c r="EA15" s="14"/>
      <c r="EB15" s="14"/>
      <c r="EC15" s="14"/>
      <c r="ED15" s="14"/>
      <c r="EE15" s="14"/>
      <c r="EF15" s="14"/>
      <c r="EG15" s="14"/>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row>
    <row r="16" spans="1:235" ht="28" customHeight="1" x14ac:dyDescent="0.35">
      <c r="A16" s="1" t="s">
        <v>217</v>
      </c>
      <c r="B16" s="81">
        <f>IFERROR(VLOOKUP(A16,'Total EUROSTATS (2024)'!$A$5:$N$41,13,FALSE),IFERROR((VLOOKUP('Calculs Peaux et Cuirs (2024)'!A16,'Total (FAO) (2024)'!$A$4:$B$199,2,FALSE)*75%),"-"))</f>
        <v>970057.5</v>
      </c>
      <c r="C16" s="81">
        <f>IFERROR(VLOOKUP(A16,'Total EUROSTATS (2024)'!$A$5:$L$41,12,FALSE),IFERROR((VLOOKUP('Calculs Peaux et Cuirs (2024)'!A16,'Total (FAO) (2024)'!$A$4:$B$199,2)*25%),"-"))</f>
        <v>323352.5</v>
      </c>
      <c r="D16" s="81"/>
      <c r="E16" s="81"/>
      <c r="F16" s="81"/>
      <c r="G16" s="81"/>
      <c r="H16" s="81">
        <f t="shared" si="0"/>
        <v>582034.5</v>
      </c>
      <c r="I16" s="81">
        <f t="shared" si="0"/>
        <v>194011.5</v>
      </c>
      <c r="J16" s="81">
        <f t="shared" si="1"/>
        <v>0</v>
      </c>
      <c r="K16" s="81">
        <f t="shared" si="1"/>
        <v>0</v>
      </c>
      <c r="L16" s="81">
        <f t="shared" si="1"/>
        <v>0</v>
      </c>
      <c r="M16" s="81">
        <f t="shared" si="1"/>
        <v>0</v>
      </c>
      <c r="N16" s="81">
        <f t="shared" si="2"/>
        <v>20371207.5</v>
      </c>
      <c r="O16" s="81">
        <f t="shared" si="3"/>
        <v>2522149.5</v>
      </c>
      <c r="P16" s="81">
        <f t="shared" si="4"/>
        <v>0</v>
      </c>
      <c r="Q16" s="81">
        <f t="shared" si="5"/>
        <v>0</v>
      </c>
      <c r="R16" s="81">
        <f t="shared" si="6"/>
        <v>0</v>
      </c>
      <c r="S16" s="81">
        <f t="shared" si="7"/>
        <v>0</v>
      </c>
      <c r="T16" s="81">
        <f t="shared" si="8"/>
        <v>5092801.875</v>
      </c>
      <c r="U16" s="81">
        <f t="shared" si="9"/>
        <v>8196985.875</v>
      </c>
      <c r="V16" s="81">
        <f t="shared" si="10"/>
        <v>0</v>
      </c>
      <c r="W16" s="81">
        <f t="shared" si="11"/>
        <v>0</v>
      </c>
      <c r="X16" s="81">
        <f t="shared" si="12"/>
        <v>0</v>
      </c>
      <c r="Y16" s="81">
        <f t="shared" si="13"/>
        <v>0</v>
      </c>
      <c r="AA16" s="13" t="s">
        <v>425</v>
      </c>
      <c r="AB16" s="84">
        <v>0.6</v>
      </c>
      <c r="AC16" s="10"/>
      <c r="AD16" s="10"/>
    </row>
    <row r="17" spans="1:235" ht="28" customHeight="1" x14ac:dyDescent="0.35">
      <c r="A17" s="1" t="s">
        <v>218</v>
      </c>
      <c r="B17" s="81">
        <f>IFERROR(VLOOKUP(A17,'Total EUROSTATS (2024)'!$A$5:$N$41,13,FALSE),IFERROR((VLOOKUP('Calculs Peaux et Cuirs (2024)'!A17,'Total (FAO) (2024)'!$A$4:$B$199,2,FALSE)*75%),"-"))</f>
        <v>78.75</v>
      </c>
      <c r="C17" s="81">
        <f>IFERROR(VLOOKUP(A17,'Total EUROSTATS (2024)'!$A$5:$L$41,12,FALSE),IFERROR((VLOOKUP('Calculs Peaux et Cuirs (2024)'!A17,'Total (FAO) (2024)'!$A$4:$B$199,2)*25%),"-"))</f>
        <v>26.25</v>
      </c>
      <c r="D17" s="81"/>
      <c r="E17" s="81"/>
      <c r="F17" s="81"/>
      <c r="G17" s="81"/>
      <c r="H17" s="81">
        <f t="shared" si="0"/>
        <v>47.25</v>
      </c>
      <c r="I17" s="81">
        <f t="shared" si="0"/>
        <v>15.75</v>
      </c>
      <c r="J17" s="81">
        <f t="shared" si="1"/>
        <v>0</v>
      </c>
      <c r="K17" s="81">
        <f t="shared" si="1"/>
        <v>0</v>
      </c>
      <c r="L17" s="81">
        <f t="shared" si="1"/>
        <v>0</v>
      </c>
      <c r="M17" s="81">
        <f t="shared" si="1"/>
        <v>0</v>
      </c>
      <c r="N17" s="81">
        <f t="shared" si="2"/>
        <v>1653.75</v>
      </c>
      <c r="O17" s="81">
        <f t="shared" si="3"/>
        <v>204.75</v>
      </c>
      <c r="P17" s="81">
        <f t="shared" si="4"/>
        <v>0</v>
      </c>
      <c r="Q17" s="81">
        <f t="shared" si="5"/>
        <v>0</v>
      </c>
      <c r="R17" s="81">
        <f t="shared" si="6"/>
        <v>0</v>
      </c>
      <c r="S17" s="81">
        <f t="shared" si="7"/>
        <v>0</v>
      </c>
      <c r="T17" s="81">
        <f t="shared" si="8"/>
        <v>413.4375</v>
      </c>
      <c r="U17" s="81">
        <f t="shared" si="9"/>
        <v>665.4375</v>
      </c>
      <c r="V17" s="81">
        <f t="shared" si="10"/>
        <v>0</v>
      </c>
      <c r="W17" s="81">
        <f t="shared" si="11"/>
        <v>0</v>
      </c>
      <c r="X17" s="81">
        <f t="shared" si="12"/>
        <v>0</v>
      </c>
      <c r="Y17" s="81">
        <f t="shared" si="13"/>
        <v>0</v>
      </c>
      <c r="AA17" s="13" t="s">
        <v>426</v>
      </c>
      <c r="AB17" s="84">
        <v>0.4</v>
      </c>
      <c r="AC17" s="10"/>
      <c r="AD17" s="10"/>
    </row>
    <row r="18" spans="1:235" ht="28" customHeight="1" x14ac:dyDescent="0.35">
      <c r="A18" s="1" t="s">
        <v>219</v>
      </c>
      <c r="B18" s="81">
        <f>IFERROR(VLOOKUP(A18,'Total EUROSTATS (2024)'!$A$5:$N$41,13,FALSE),IFERROR((VLOOKUP('Calculs Peaux et Cuirs (2024)'!A18,'Total (FAO) (2024)'!$A$4:$B$199,2,FALSE)*75%),"-"))</f>
        <v>4847.25</v>
      </c>
      <c r="C18" s="81">
        <f>IFERROR(VLOOKUP(A18,'Total EUROSTATS (2024)'!$A$5:$L$41,12,FALSE),IFERROR((VLOOKUP('Calculs Peaux et Cuirs (2024)'!A18,'Total (FAO) (2024)'!$A$4:$B$199,2)*25%),"-"))</f>
        <v>1615.75</v>
      </c>
      <c r="D18" s="81"/>
      <c r="E18" s="81"/>
      <c r="F18" s="81"/>
      <c r="G18" s="81"/>
      <c r="H18" s="81">
        <f t="shared" si="0"/>
        <v>2908.35</v>
      </c>
      <c r="I18" s="81">
        <f t="shared" si="0"/>
        <v>969.44999999999993</v>
      </c>
      <c r="J18" s="81">
        <f t="shared" si="1"/>
        <v>0</v>
      </c>
      <c r="K18" s="81">
        <f t="shared" si="1"/>
        <v>0</v>
      </c>
      <c r="L18" s="81">
        <f t="shared" si="1"/>
        <v>0</v>
      </c>
      <c r="M18" s="81">
        <f t="shared" si="1"/>
        <v>0</v>
      </c>
      <c r="N18" s="81">
        <f t="shared" si="2"/>
        <v>101792.25</v>
      </c>
      <c r="O18" s="81">
        <f t="shared" si="3"/>
        <v>12602.849999999999</v>
      </c>
      <c r="P18" s="81">
        <f t="shared" si="4"/>
        <v>0</v>
      </c>
      <c r="Q18" s="81">
        <f t="shared" si="5"/>
        <v>0</v>
      </c>
      <c r="R18" s="81">
        <f t="shared" si="6"/>
        <v>0</v>
      </c>
      <c r="S18" s="81">
        <f t="shared" si="7"/>
        <v>0</v>
      </c>
      <c r="T18" s="81">
        <f t="shared" si="8"/>
        <v>25448.0625</v>
      </c>
      <c r="U18" s="81">
        <f t="shared" si="9"/>
        <v>40959.262499999997</v>
      </c>
      <c r="V18" s="81">
        <f t="shared" si="10"/>
        <v>0</v>
      </c>
      <c r="W18" s="81">
        <f t="shared" si="11"/>
        <v>0</v>
      </c>
      <c r="X18" s="81">
        <f t="shared" si="12"/>
        <v>0</v>
      </c>
      <c r="Y18" s="81">
        <f t="shared" si="13"/>
        <v>0</v>
      </c>
      <c r="AA18" s="13" t="s">
        <v>427</v>
      </c>
      <c r="AB18" s="84">
        <v>0.4</v>
      </c>
      <c r="AC18" s="10"/>
      <c r="AD18" s="10"/>
    </row>
    <row r="19" spans="1:235" ht="28" customHeight="1" x14ac:dyDescent="0.35">
      <c r="A19" s="1" t="s">
        <v>220</v>
      </c>
      <c r="B19" s="81">
        <f>IFERROR(VLOOKUP(A19,'Total EUROSTATS (2024)'!$A$5:$N$41,13,FALSE),IFERROR((VLOOKUP('Calculs Peaux et Cuirs (2024)'!A19,'Total (FAO) (2024)'!$A$4:$B$199,2,FALSE)*75%),"-"))</f>
        <v>2108283.75</v>
      </c>
      <c r="C19" s="81">
        <f>IFERROR(VLOOKUP(A19,'Total EUROSTATS (2024)'!$A$5:$L$41,12,FALSE),IFERROR((VLOOKUP('Calculs Peaux et Cuirs (2024)'!A19,'Total (FAO) (2024)'!$A$4:$B$199,2)*25%),"-"))</f>
        <v>702761.25</v>
      </c>
      <c r="D19" s="81"/>
      <c r="E19" s="81"/>
      <c r="F19" s="81"/>
      <c r="G19" s="81"/>
      <c r="H19" s="81">
        <f t="shared" si="0"/>
        <v>1264970.25</v>
      </c>
      <c r="I19" s="81">
        <f t="shared" si="0"/>
        <v>421656.75</v>
      </c>
      <c r="J19" s="81">
        <f t="shared" si="1"/>
        <v>0</v>
      </c>
      <c r="K19" s="81">
        <f t="shared" si="1"/>
        <v>0</v>
      </c>
      <c r="L19" s="81">
        <f t="shared" si="1"/>
        <v>0</v>
      </c>
      <c r="M19" s="81">
        <f t="shared" si="1"/>
        <v>0</v>
      </c>
      <c r="N19" s="81">
        <f t="shared" si="2"/>
        <v>44273958.75</v>
      </c>
      <c r="O19" s="81">
        <f t="shared" si="3"/>
        <v>5481537.75</v>
      </c>
      <c r="P19" s="81">
        <f t="shared" si="4"/>
        <v>0</v>
      </c>
      <c r="Q19" s="81">
        <f t="shared" si="5"/>
        <v>0</v>
      </c>
      <c r="R19" s="81">
        <f t="shared" si="6"/>
        <v>0</v>
      </c>
      <c r="S19" s="81">
        <f t="shared" si="7"/>
        <v>0</v>
      </c>
      <c r="T19" s="81">
        <f t="shared" si="8"/>
        <v>11068489.6875</v>
      </c>
      <c r="U19" s="81">
        <f t="shared" si="9"/>
        <v>17814997.6875</v>
      </c>
      <c r="V19" s="81">
        <f t="shared" si="10"/>
        <v>0</v>
      </c>
      <c r="W19" s="81">
        <f t="shared" si="11"/>
        <v>0</v>
      </c>
      <c r="X19" s="81">
        <f t="shared" si="12"/>
        <v>0</v>
      </c>
      <c r="Y19" s="81">
        <f t="shared" si="13"/>
        <v>0</v>
      </c>
      <c r="AA19" s="182" t="s">
        <v>533</v>
      </c>
      <c r="AB19" s="183"/>
      <c r="AC19" s="10"/>
      <c r="AD19" s="10"/>
    </row>
    <row r="20" spans="1:235" ht="28" customHeight="1" x14ac:dyDescent="0.35">
      <c r="A20" s="1" t="s">
        <v>221</v>
      </c>
      <c r="B20" s="81">
        <f>IFERROR(VLOOKUP(A20,'Total EUROSTATS (2024)'!$A$5:$N$41,13,FALSE),IFERROR((VLOOKUP('Calculs Peaux et Cuirs (2024)'!A20,'Total (FAO) (2024)'!$A$4:$B$199,2,FALSE)*75%),"-"))</f>
        <v>656.25</v>
      </c>
      <c r="C20" s="81">
        <f>IFERROR(VLOOKUP(A20,'Total EUROSTATS (2024)'!$A$5:$L$41,12,FALSE),IFERROR((VLOOKUP('Calculs Peaux et Cuirs (2024)'!A20,'Total (FAO) (2024)'!$A$4:$B$199,2)*25%),"-"))</f>
        <v>218.75</v>
      </c>
      <c r="D20" s="81"/>
      <c r="E20" s="81"/>
      <c r="F20" s="81"/>
      <c r="G20" s="81"/>
      <c r="H20" s="81">
        <f t="shared" si="0"/>
        <v>393.75</v>
      </c>
      <c r="I20" s="81">
        <f t="shared" si="0"/>
        <v>131.25</v>
      </c>
      <c r="J20" s="81">
        <f t="shared" si="1"/>
        <v>0</v>
      </c>
      <c r="K20" s="81">
        <f t="shared" si="1"/>
        <v>0</v>
      </c>
      <c r="L20" s="81">
        <f t="shared" si="1"/>
        <v>0</v>
      </c>
      <c r="M20" s="81">
        <f t="shared" si="1"/>
        <v>0</v>
      </c>
      <c r="N20" s="81">
        <f t="shared" si="2"/>
        <v>13781.25</v>
      </c>
      <c r="O20" s="81">
        <f t="shared" si="3"/>
        <v>1706.25</v>
      </c>
      <c r="P20" s="81">
        <f t="shared" si="4"/>
        <v>0</v>
      </c>
      <c r="Q20" s="81">
        <f t="shared" si="5"/>
        <v>0</v>
      </c>
      <c r="R20" s="81">
        <f t="shared" si="6"/>
        <v>0</v>
      </c>
      <c r="S20" s="81">
        <f t="shared" si="7"/>
        <v>0</v>
      </c>
      <c r="T20" s="81">
        <f t="shared" si="8"/>
        <v>3445.3125</v>
      </c>
      <c r="U20" s="81">
        <f t="shared" si="9"/>
        <v>5545.3125</v>
      </c>
      <c r="V20" s="81">
        <f t="shared" si="10"/>
        <v>0</v>
      </c>
      <c r="W20" s="81">
        <f t="shared" si="11"/>
        <v>0</v>
      </c>
      <c r="X20" s="81">
        <f t="shared" si="12"/>
        <v>0</v>
      </c>
      <c r="Y20" s="81">
        <f t="shared" si="13"/>
        <v>0</v>
      </c>
      <c r="AA20" s="13" t="s">
        <v>425</v>
      </c>
      <c r="AB20" s="13">
        <v>35</v>
      </c>
      <c r="AC20" s="10"/>
      <c r="AD20" s="10"/>
    </row>
    <row r="21" spans="1:235" ht="28" customHeight="1" x14ac:dyDescent="0.35">
      <c r="A21" s="1" t="s">
        <v>222</v>
      </c>
      <c r="B21" s="81">
        <f>IFERROR(VLOOKUP(A21,'Total EUROSTATS (2024)'!$A$5:$N$41,13,FALSE),IFERROR((VLOOKUP('Calculs Peaux et Cuirs (2024)'!A21,'Total (FAO) (2024)'!$A$4:$B$199,2,FALSE)*75%),"-"))</f>
        <v>462530</v>
      </c>
      <c r="C21" s="81">
        <f>IFERROR(VLOOKUP(A21,'Total EUROSTATS (2024)'!$A$5:$L$41,12,FALSE),IFERROR((VLOOKUP('Calculs Peaux et Cuirs (2024)'!A21,'Total (FAO) (2024)'!$A$4:$B$199,2)*25%),"-"))</f>
        <v>346690</v>
      </c>
      <c r="D21" s="81"/>
      <c r="E21" s="81"/>
      <c r="F21" s="81"/>
      <c r="G21" s="81"/>
      <c r="H21" s="81">
        <f t="shared" si="0"/>
        <v>277518</v>
      </c>
      <c r="I21" s="81">
        <f t="shared" si="0"/>
        <v>208014</v>
      </c>
      <c r="J21" s="81">
        <f t="shared" si="1"/>
        <v>0</v>
      </c>
      <c r="K21" s="81">
        <f t="shared" si="1"/>
        <v>0</v>
      </c>
      <c r="L21" s="81">
        <f t="shared" si="1"/>
        <v>0</v>
      </c>
      <c r="M21" s="81">
        <f t="shared" si="1"/>
        <v>0</v>
      </c>
      <c r="N21" s="81">
        <f t="shared" si="2"/>
        <v>9713130</v>
      </c>
      <c r="O21" s="81">
        <f t="shared" si="3"/>
        <v>2704182</v>
      </c>
      <c r="P21" s="81">
        <f t="shared" si="4"/>
        <v>0</v>
      </c>
      <c r="Q21" s="81">
        <f t="shared" si="5"/>
        <v>0</v>
      </c>
      <c r="R21" s="81">
        <f t="shared" si="6"/>
        <v>0</v>
      </c>
      <c r="S21" s="81">
        <f t="shared" si="7"/>
        <v>0</v>
      </c>
      <c r="T21" s="81">
        <f t="shared" si="8"/>
        <v>2428282.5</v>
      </c>
      <c r="U21" s="81">
        <f t="shared" si="9"/>
        <v>8788591.5</v>
      </c>
      <c r="V21" s="81">
        <f t="shared" si="10"/>
        <v>0</v>
      </c>
      <c r="W21" s="81">
        <f t="shared" si="11"/>
        <v>0</v>
      </c>
      <c r="X21" s="81">
        <f t="shared" si="12"/>
        <v>0</v>
      </c>
      <c r="Y21" s="81">
        <f t="shared" si="13"/>
        <v>0</v>
      </c>
      <c r="AA21" s="13" t="s">
        <v>419</v>
      </c>
      <c r="AB21" s="13">
        <v>13</v>
      </c>
      <c r="AC21" s="10"/>
      <c r="AD21" s="10"/>
    </row>
    <row r="22" spans="1:235" s="82" customFormat="1" ht="28" customHeight="1" x14ac:dyDescent="0.35">
      <c r="A22" s="1" t="s">
        <v>223</v>
      </c>
      <c r="B22" s="81">
        <f>IFERROR(VLOOKUP(A22,'Total EUROSTATS (2024)'!$A$5:$N$41,13,FALSE),IFERROR((VLOOKUP('Calculs Peaux et Cuirs (2024)'!A22,'Total (FAO) (2024)'!$A$4:$B$199,2,FALSE)*75%),"-"))</f>
        <v>7875</v>
      </c>
      <c r="C22" s="81">
        <f>IFERROR(VLOOKUP(A22,'Total EUROSTATS (2024)'!$A$5:$L$41,12,FALSE),IFERROR((VLOOKUP('Calculs Peaux et Cuirs (2024)'!A22,'Total (FAO) (2024)'!$A$4:$B$199,2)*25%),"-"))</f>
        <v>218.75</v>
      </c>
      <c r="D22" s="81"/>
      <c r="E22" s="81"/>
      <c r="F22" s="81"/>
      <c r="G22" s="81"/>
      <c r="H22" s="83">
        <f t="shared" si="0"/>
        <v>4725</v>
      </c>
      <c r="I22" s="83">
        <f t="shared" si="0"/>
        <v>131.25</v>
      </c>
      <c r="J22" s="81">
        <f t="shared" si="1"/>
        <v>0</v>
      </c>
      <c r="K22" s="81">
        <f t="shared" si="1"/>
        <v>0</v>
      </c>
      <c r="L22" s="81">
        <f t="shared" si="1"/>
        <v>0</v>
      </c>
      <c r="M22" s="81">
        <f t="shared" si="1"/>
        <v>0</v>
      </c>
      <c r="N22" s="83">
        <f t="shared" si="2"/>
        <v>165375</v>
      </c>
      <c r="O22" s="83">
        <f t="shared" si="3"/>
        <v>1706.25</v>
      </c>
      <c r="P22" s="81">
        <f t="shared" si="4"/>
        <v>0</v>
      </c>
      <c r="Q22" s="81">
        <f t="shared" si="5"/>
        <v>0</v>
      </c>
      <c r="R22" s="81">
        <f t="shared" si="6"/>
        <v>0</v>
      </c>
      <c r="S22" s="81">
        <f t="shared" si="7"/>
        <v>0</v>
      </c>
      <c r="T22" s="83">
        <f t="shared" si="8"/>
        <v>41343.75</v>
      </c>
      <c r="U22" s="83">
        <f t="shared" si="9"/>
        <v>5545.3125</v>
      </c>
      <c r="V22" s="81">
        <f t="shared" si="10"/>
        <v>0</v>
      </c>
      <c r="W22" s="81">
        <f t="shared" si="11"/>
        <v>0</v>
      </c>
      <c r="X22" s="81">
        <f t="shared" si="12"/>
        <v>0</v>
      </c>
      <c r="Y22" s="81">
        <f t="shared" si="13"/>
        <v>0</v>
      </c>
      <c r="Z22" s="14"/>
      <c r="AA22" s="13" t="s">
        <v>426</v>
      </c>
      <c r="AB22" s="13">
        <v>3</v>
      </c>
      <c r="AC22" s="10"/>
      <c r="AD22" s="10"/>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c r="DW22" s="14"/>
      <c r="DX22" s="14"/>
      <c r="DY22" s="14"/>
      <c r="DZ22" s="14"/>
      <c r="EA22" s="14"/>
      <c r="EB22" s="14"/>
      <c r="EC22" s="14"/>
      <c r="ED22" s="14"/>
      <c r="EE22" s="14"/>
      <c r="EF22" s="14"/>
      <c r="EG22" s="14"/>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row>
    <row r="23" spans="1:235" ht="28" customHeight="1" x14ac:dyDescent="0.35">
      <c r="A23" s="1" t="s">
        <v>224</v>
      </c>
      <c r="B23" s="81">
        <f>IFERROR(VLOOKUP(A23,'Total EUROSTATS (2024)'!$A$5:$N$41,13,FALSE),IFERROR((VLOOKUP('Calculs Peaux et Cuirs (2024)'!A23,'Total (FAO) (2024)'!$A$4:$B$199,2,FALSE)*75%),"-"))</f>
        <v>160971</v>
      </c>
      <c r="C23" s="81">
        <f>IFERROR(VLOOKUP(A23,'Total EUROSTATS (2024)'!$A$5:$L$41,12,FALSE),IFERROR((VLOOKUP('Calculs Peaux et Cuirs (2024)'!A23,'Total (FAO) (2024)'!$A$4:$B$199,2)*25%),"-"))</f>
        <v>218.75</v>
      </c>
      <c r="D23" s="81"/>
      <c r="E23" s="81"/>
      <c r="F23" s="81"/>
      <c r="G23" s="81"/>
      <c r="H23" s="81">
        <f t="shared" si="0"/>
        <v>96582.599999999991</v>
      </c>
      <c r="I23" s="81">
        <f t="shared" si="0"/>
        <v>131.25</v>
      </c>
      <c r="J23" s="81">
        <f t="shared" si="1"/>
        <v>0</v>
      </c>
      <c r="K23" s="81">
        <f t="shared" si="1"/>
        <v>0</v>
      </c>
      <c r="L23" s="81">
        <f t="shared" si="1"/>
        <v>0</v>
      </c>
      <c r="M23" s="81">
        <f t="shared" si="1"/>
        <v>0</v>
      </c>
      <c r="N23" s="81">
        <f t="shared" si="2"/>
        <v>3380390.9999999995</v>
      </c>
      <c r="O23" s="81">
        <f t="shared" si="3"/>
        <v>1706.25</v>
      </c>
      <c r="P23" s="81">
        <f t="shared" si="4"/>
        <v>0</v>
      </c>
      <c r="Q23" s="81">
        <f t="shared" si="5"/>
        <v>0</v>
      </c>
      <c r="R23" s="81">
        <f t="shared" si="6"/>
        <v>0</v>
      </c>
      <c r="S23" s="81">
        <f t="shared" si="7"/>
        <v>0</v>
      </c>
      <c r="T23" s="81">
        <f t="shared" si="8"/>
        <v>845097.74999999988</v>
      </c>
      <c r="U23" s="81">
        <f t="shared" si="9"/>
        <v>5545.3125</v>
      </c>
      <c r="V23" s="81">
        <f t="shared" si="10"/>
        <v>0</v>
      </c>
      <c r="W23" s="81">
        <f t="shared" si="11"/>
        <v>0</v>
      </c>
      <c r="X23" s="81">
        <f t="shared" si="12"/>
        <v>0</v>
      </c>
      <c r="Y23" s="81">
        <f t="shared" si="13"/>
        <v>0</v>
      </c>
      <c r="AA23" s="13" t="s">
        <v>531</v>
      </c>
      <c r="AB23" s="13">
        <v>2</v>
      </c>
      <c r="AC23" s="10"/>
      <c r="AD23" s="10"/>
    </row>
    <row r="24" spans="1:235" ht="28" customHeight="1" x14ac:dyDescent="0.35">
      <c r="A24" s="1" t="s">
        <v>225</v>
      </c>
      <c r="B24" s="81">
        <f>IFERROR(VLOOKUP(A24,'Total EUROSTATS (2024)'!$A$5:$N$41,13,FALSE),IFERROR((VLOOKUP('Calculs Peaux et Cuirs (2024)'!A24,'Total (FAO) (2024)'!$A$4:$B$199,2,FALSE)*75%),"-"))</f>
        <v>14197.5</v>
      </c>
      <c r="C24" s="81">
        <f>IFERROR(VLOOKUP(A24,'Total EUROSTATS (2024)'!$A$5:$L$41,12,FALSE),IFERROR((VLOOKUP('Calculs Peaux et Cuirs (2024)'!A24,'Total (FAO) (2024)'!$A$4:$B$199,2)*25%),"-"))</f>
        <v>218.75</v>
      </c>
      <c r="D24" s="81"/>
      <c r="E24" s="81"/>
      <c r="F24" s="81"/>
      <c r="G24" s="81"/>
      <c r="H24" s="81">
        <f t="shared" si="0"/>
        <v>8518.5</v>
      </c>
      <c r="I24" s="81">
        <f t="shared" si="0"/>
        <v>131.25</v>
      </c>
      <c r="J24" s="81">
        <f t="shared" si="1"/>
        <v>0</v>
      </c>
      <c r="K24" s="81">
        <f t="shared" si="1"/>
        <v>0</v>
      </c>
      <c r="L24" s="81">
        <f t="shared" si="1"/>
        <v>0</v>
      </c>
      <c r="M24" s="81">
        <f t="shared" si="1"/>
        <v>0</v>
      </c>
      <c r="N24" s="81">
        <f t="shared" si="2"/>
        <v>298147.5</v>
      </c>
      <c r="O24" s="81">
        <f t="shared" si="3"/>
        <v>1706.25</v>
      </c>
      <c r="P24" s="81">
        <f t="shared" si="4"/>
        <v>0</v>
      </c>
      <c r="Q24" s="81">
        <f t="shared" si="5"/>
        <v>0</v>
      </c>
      <c r="R24" s="81">
        <f t="shared" si="6"/>
        <v>0</v>
      </c>
      <c r="S24" s="81">
        <f t="shared" si="7"/>
        <v>0</v>
      </c>
      <c r="T24" s="81">
        <f t="shared" si="8"/>
        <v>74536.875</v>
      </c>
      <c r="U24" s="81">
        <f t="shared" si="9"/>
        <v>5545.3125</v>
      </c>
      <c r="V24" s="81">
        <f t="shared" si="10"/>
        <v>0</v>
      </c>
      <c r="W24" s="81">
        <f t="shared" si="11"/>
        <v>0</v>
      </c>
      <c r="X24" s="81">
        <f t="shared" si="12"/>
        <v>0</v>
      </c>
      <c r="Y24" s="81">
        <f t="shared" si="13"/>
        <v>0</v>
      </c>
      <c r="AA24" s="13" t="s">
        <v>427</v>
      </c>
      <c r="AB24" s="13">
        <v>3</v>
      </c>
      <c r="AC24" s="10"/>
      <c r="AD24" s="10"/>
    </row>
    <row r="25" spans="1:235" ht="28" customHeight="1" x14ac:dyDescent="0.35">
      <c r="A25" s="1" t="s">
        <v>654</v>
      </c>
      <c r="B25" s="81">
        <f>IFERROR(VLOOKUP(A25,'Total EUROSTATS (2024)'!$A$5:$N$41,13,FALSE),IFERROR((VLOOKUP('Calculs Peaux et Cuirs (2024)'!A25,'Total (FAO) (2024)'!$A$4:$B$199,2,FALSE)*75%),"-"))</f>
        <v>1222559.25</v>
      </c>
      <c r="C25" s="81">
        <f>IFERROR(VLOOKUP(A25,'Total EUROSTATS (2024)'!$A$5:$L$41,12,FALSE),IFERROR((VLOOKUP('Calculs Peaux et Cuirs (2024)'!A25,'Total (FAO) (2024)'!$A$4:$B$199,2)*25%),"-"))</f>
        <v>407519.75</v>
      </c>
      <c r="D25" s="81"/>
      <c r="E25" s="81"/>
      <c r="F25" s="81"/>
      <c r="G25" s="81"/>
      <c r="H25" s="81">
        <f t="shared" si="0"/>
        <v>733535.54999999993</v>
      </c>
      <c r="I25" s="81">
        <f t="shared" si="0"/>
        <v>244511.84999999998</v>
      </c>
      <c r="J25" s="81">
        <f t="shared" si="1"/>
        <v>0</v>
      </c>
      <c r="K25" s="81">
        <f t="shared" si="1"/>
        <v>0</v>
      </c>
      <c r="L25" s="81">
        <f t="shared" si="1"/>
        <v>0</v>
      </c>
      <c r="M25" s="81">
        <f t="shared" si="1"/>
        <v>0</v>
      </c>
      <c r="N25" s="81">
        <f t="shared" si="2"/>
        <v>25673744.249999996</v>
      </c>
      <c r="O25" s="81">
        <f t="shared" si="3"/>
        <v>3178654.05</v>
      </c>
      <c r="P25" s="81">
        <f t="shared" si="4"/>
        <v>0</v>
      </c>
      <c r="Q25" s="81">
        <f t="shared" si="5"/>
        <v>0</v>
      </c>
      <c r="R25" s="81">
        <f t="shared" si="6"/>
        <v>0</v>
      </c>
      <c r="S25" s="81">
        <f t="shared" si="7"/>
        <v>0</v>
      </c>
      <c r="T25" s="81">
        <f t="shared" si="8"/>
        <v>6418436.0624999991</v>
      </c>
      <c r="U25" s="81">
        <f t="shared" si="9"/>
        <v>10330625.6625</v>
      </c>
      <c r="V25" s="81">
        <f t="shared" si="10"/>
        <v>0</v>
      </c>
      <c r="W25" s="81">
        <f t="shared" si="11"/>
        <v>0</v>
      </c>
      <c r="X25" s="81">
        <f t="shared" si="12"/>
        <v>0</v>
      </c>
      <c r="Y25" s="81">
        <f t="shared" si="13"/>
        <v>0</v>
      </c>
      <c r="AA25" s="13" t="s">
        <v>530</v>
      </c>
      <c r="AB25" s="13">
        <v>2</v>
      </c>
      <c r="AC25" s="10"/>
      <c r="AD25" s="10"/>
    </row>
    <row r="26" spans="1:235" ht="28" customHeight="1" x14ac:dyDescent="0.35">
      <c r="A26" s="1" t="s">
        <v>657</v>
      </c>
      <c r="B26" s="81">
        <f>IFERROR(VLOOKUP(A26,'Total EUROSTATS (2024)'!$A$5:$N$41,13,FALSE),IFERROR((VLOOKUP('Calculs Peaux et Cuirs (2024)'!A26,'Total (FAO) (2024)'!$A$4:$B$199,2,FALSE)*75%),"-"))</f>
        <v>456844.5</v>
      </c>
      <c r="C26" s="81">
        <f>IFERROR(VLOOKUP(A26,'Total EUROSTATS (2024)'!$A$5:$L$41,12,FALSE),IFERROR((VLOOKUP('Calculs Peaux et Cuirs (2024)'!A26,'Total (FAO) (2024)'!$A$4:$B$199,2)*25%),"-"))</f>
        <v>4732.5</v>
      </c>
      <c r="D26" s="81"/>
      <c r="E26" s="81"/>
      <c r="F26" s="81"/>
      <c r="G26" s="81"/>
      <c r="H26" s="81">
        <f t="shared" si="0"/>
        <v>274106.7</v>
      </c>
      <c r="I26" s="81">
        <f t="shared" si="0"/>
        <v>2839.5</v>
      </c>
      <c r="J26" s="81">
        <f t="shared" si="1"/>
        <v>0</v>
      </c>
      <c r="K26" s="81">
        <f t="shared" si="1"/>
        <v>0</v>
      </c>
      <c r="L26" s="81">
        <f t="shared" si="1"/>
        <v>0</v>
      </c>
      <c r="M26" s="81">
        <f t="shared" si="1"/>
        <v>0</v>
      </c>
      <c r="N26" s="81">
        <f t="shared" si="2"/>
        <v>9593734.5</v>
      </c>
      <c r="O26" s="81">
        <f t="shared" si="3"/>
        <v>36913.5</v>
      </c>
      <c r="P26" s="81">
        <f t="shared" si="4"/>
        <v>0</v>
      </c>
      <c r="Q26" s="81">
        <f t="shared" si="5"/>
        <v>0</v>
      </c>
      <c r="R26" s="81">
        <f t="shared" si="6"/>
        <v>0</v>
      </c>
      <c r="S26" s="81">
        <f t="shared" si="7"/>
        <v>0</v>
      </c>
      <c r="T26" s="81">
        <f t="shared" si="8"/>
        <v>2398433.625</v>
      </c>
      <c r="U26" s="81">
        <f t="shared" si="9"/>
        <v>119968.875</v>
      </c>
      <c r="V26" s="81">
        <f t="shared" si="10"/>
        <v>0</v>
      </c>
      <c r="W26" s="81">
        <f t="shared" si="11"/>
        <v>0</v>
      </c>
      <c r="X26" s="81">
        <f t="shared" si="12"/>
        <v>0</v>
      </c>
      <c r="Y26" s="81">
        <f t="shared" si="13"/>
        <v>0</v>
      </c>
      <c r="AA26" s="182" t="s">
        <v>532</v>
      </c>
      <c r="AB26" s="183"/>
      <c r="AC26" s="10"/>
      <c r="AD26" s="10"/>
    </row>
    <row r="27" spans="1:235" s="82" customFormat="1" ht="28" customHeight="1" x14ac:dyDescent="0.35">
      <c r="A27" s="1" t="s">
        <v>655</v>
      </c>
      <c r="B27" s="81">
        <f>IFERROR(VLOOKUP(A27,'Total EUROSTATS (2024)'!$A$5:$N$41,13,FALSE),IFERROR((VLOOKUP('Calculs Peaux et Cuirs (2024)'!A27,'Total (FAO) (2024)'!$A$4:$B$199,2,FALSE)*75%),"-"))</f>
        <v>1278466.5</v>
      </c>
      <c r="C27" s="81">
        <f>IFERROR(VLOOKUP(A27,'Total EUROSTATS (2024)'!$A$5:$L$41,12,FALSE),IFERROR((VLOOKUP('Calculs Peaux et Cuirs (2024)'!A27,'Total (FAO) (2024)'!$A$4:$B$199,2)*25%),"-"))</f>
        <v>426155.5</v>
      </c>
      <c r="D27" s="81"/>
      <c r="E27" s="81"/>
      <c r="F27" s="81"/>
      <c r="G27" s="81"/>
      <c r="H27" s="83">
        <f t="shared" si="0"/>
        <v>767079.9</v>
      </c>
      <c r="I27" s="83">
        <f t="shared" si="0"/>
        <v>255693.3</v>
      </c>
      <c r="J27" s="81">
        <f t="shared" si="1"/>
        <v>0</v>
      </c>
      <c r="K27" s="81">
        <f t="shared" si="1"/>
        <v>0</v>
      </c>
      <c r="L27" s="81">
        <f t="shared" si="1"/>
        <v>0</v>
      </c>
      <c r="M27" s="81">
        <f t="shared" si="1"/>
        <v>0</v>
      </c>
      <c r="N27" s="83">
        <f t="shared" si="2"/>
        <v>26847796.5</v>
      </c>
      <c r="O27" s="83">
        <f t="shared" si="3"/>
        <v>3324012.9</v>
      </c>
      <c r="P27" s="81">
        <f t="shared" si="4"/>
        <v>0</v>
      </c>
      <c r="Q27" s="81">
        <f t="shared" si="5"/>
        <v>0</v>
      </c>
      <c r="R27" s="81">
        <f t="shared" si="6"/>
        <v>0</v>
      </c>
      <c r="S27" s="81">
        <f t="shared" si="7"/>
        <v>0</v>
      </c>
      <c r="T27" s="83">
        <f t="shared" si="8"/>
        <v>6711949.125</v>
      </c>
      <c r="U27" s="83">
        <f t="shared" si="9"/>
        <v>10803041.924999999</v>
      </c>
      <c r="V27" s="81">
        <f t="shared" si="10"/>
        <v>0</v>
      </c>
      <c r="W27" s="81">
        <f t="shared" si="11"/>
        <v>0</v>
      </c>
      <c r="X27" s="81">
        <f t="shared" si="12"/>
        <v>0</v>
      </c>
      <c r="Y27" s="81">
        <f t="shared" si="13"/>
        <v>0</v>
      </c>
      <c r="Z27" s="14"/>
      <c r="AA27" s="13" t="s">
        <v>425</v>
      </c>
      <c r="AB27" s="13">
        <v>8.75</v>
      </c>
      <c r="AC27" s="10"/>
      <c r="AD27" s="10"/>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c r="DL27" s="14"/>
      <c r="DM27" s="14"/>
      <c r="DN27" s="14"/>
      <c r="DO27" s="14"/>
      <c r="DP27" s="14"/>
      <c r="DQ27" s="14"/>
      <c r="DR27" s="14"/>
      <c r="DS27" s="14"/>
      <c r="DT27" s="14"/>
      <c r="DU27" s="14"/>
      <c r="DV27" s="14"/>
      <c r="DW27" s="14"/>
      <c r="DX27" s="14"/>
      <c r="DY27" s="14"/>
      <c r="DZ27" s="14"/>
      <c r="EA27" s="14"/>
      <c r="EB27" s="14"/>
      <c r="EC27" s="14"/>
      <c r="ED27" s="14"/>
      <c r="EE27" s="14"/>
      <c r="EF27" s="14"/>
      <c r="EG27" s="14"/>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row>
    <row r="28" spans="1:235" ht="28" customHeight="1" x14ac:dyDescent="0.35">
      <c r="A28" s="1" t="s">
        <v>226</v>
      </c>
      <c r="B28" s="81">
        <f>IFERROR(VLOOKUP(A28,'Total EUROSTATS (2024)'!$A$5:$N$41,13,FALSE),IFERROR((VLOOKUP('Calculs Peaux et Cuirs (2024)'!A28,'Total (FAO) (2024)'!$A$4:$B$199,2,FALSE)*75%),"-"))</f>
        <v>0</v>
      </c>
      <c r="C28" s="81">
        <f>IFERROR(VLOOKUP(A28,'Total EUROSTATS (2024)'!$A$5:$L$41,12,FALSE),IFERROR((VLOOKUP('Calculs Peaux et Cuirs (2024)'!A28,'Total (FAO) (2024)'!$A$4:$B$199,2)*25%),"-"))</f>
        <v>0</v>
      </c>
      <c r="D28" s="81"/>
      <c r="E28" s="81"/>
      <c r="F28" s="81"/>
      <c r="G28" s="81"/>
      <c r="H28" s="81">
        <f t="shared" si="0"/>
        <v>0</v>
      </c>
      <c r="I28" s="81">
        <f t="shared" si="0"/>
        <v>0</v>
      </c>
      <c r="J28" s="81">
        <f t="shared" si="1"/>
        <v>0</v>
      </c>
      <c r="K28" s="81">
        <f t="shared" si="1"/>
        <v>0</v>
      </c>
      <c r="L28" s="81">
        <f t="shared" si="1"/>
        <v>0</v>
      </c>
      <c r="M28" s="81">
        <f t="shared" si="1"/>
        <v>0</v>
      </c>
      <c r="N28" s="81">
        <f t="shared" si="2"/>
        <v>0</v>
      </c>
      <c r="O28" s="81">
        <f t="shared" si="3"/>
        <v>0</v>
      </c>
      <c r="P28" s="81">
        <f t="shared" si="4"/>
        <v>0</v>
      </c>
      <c r="Q28" s="81">
        <f t="shared" si="5"/>
        <v>0</v>
      </c>
      <c r="R28" s="81">
        <f t="shared" si="6"/>
        <v>0</v>
      </c>
      <c r="S28" s="81">
        <f t="shared" si="7"/>
        <v>0</v>
      </c>
      <c r="T28" s="81">
        <f t="shared" si="8"/>
        <v>0</v>
      </c>
      <c r="U28" s="81">
        <f t="shared" si="9"/>
        <v>0</v>
      </c>
      <c r="V28" s="81">
        <f t="shared" si="10"/>
        <v>0</v>
      </c>
      <c r="W28" s="81">
        <f t="shared" si="11"/>
        <v>0</v>
      </c>
      <c r="X28" s="81">
        <f t="shared" si="12"/>
        <v>0</v>
      </c>
      <c r="Y28" s="81">
        <f t="shared" si="13"/>
        <v>0</v>
      </c>
      <c r="AA28" s="13" t="s">
        <v>419</v>
      </c>
      <c r="AB28" s="13">
        <v>3.25</v>
      </c>
      <c r="AC28" s="10"/>
      <c r="AD28" s="10"/>
    </row>
    <row r="29" spans="1:235" ht="28" customHeight="1" x14ac:dyDescent="0.35">
      <c r="A29" s="1" t="s">
        <v>227</v>
      </c>
      <c r="B29" s="81">
        <f>IFERROR(VLOOKUP(A29,'Total EUROSTATS (2024)'!$A$5:$N$41,13,FALSE),IFERROR((VLOOKUP('Calculs Peaux et Cuirs (2024)'!A29,'Total (FAO) (2024)'!$A$4:$B$199,2,FALSE)*75%),"-"))</f>
        <v>236045.25</v>
      </c>
      <c r="C29" s="81">
        <f>IFERROR(VLOOKUP(A29,'Total EUROSTATS (2024)'!$A$5:$L$41,12,FALSE),IFERROR((VLOOKUP('Calculs Peaux et Cuirs (2024)'!A29,'Total (FAO) (2024)'!$A$4:$B$199,2)*25%),"-"))</f>
        <v>78681.75</v>
      </c>
      <c r="D29" s="81"/>
      <c r="E29" s="81"/>
      <c r="F29" s="81"/>
      <c r="G29" s="81"/>
      <c r="H29" s="81">
        <f t="shared" si="0"/>
        <v>141627.15</v>
      </c>
      <c r="I29" s="81">
        <f t="shared" si="0"/>
        <v>47209.049999999996</v>
      </c>
      <c r="J29" s="81">
        <f t="shared" si="1"/>
        <v>0</v>
      </c>
      <c r="K29" s="81">
        <f t="shared" si="1"/>
        <v>0</v>
      </c>
      <c r="L29" s="81">
        <f t="shared" si="1"/>
        <v>0</v>
      </c>
      <c r="M29" s="81">
        <f t="shared" si="1"/>
        <v>0</v>
      </c>
      <c r="N29" s="81">
        <f t="shared" si="2"/>
        <v>4956950.25</v>
      </c>
      <c r="O29" s="81">
        <f t="shared" si="3"/>
        <v>613717.64999999991</v>
      </c>
      <c r="P29" s="81">
        <f t="shared" si="4"/>
        <v>0</v>
      </c>
      <c r="Q29" s="81">
        <f t="shared" si="5"/>
        <v>0</v>
      </c>
      <c r="R29" s="81">
        <f t="shared" si="6"/>
        <v>0</v>
      </c>
      <c r="S29" s="81">
        <f t="shared" si="7"/>
        <v>0</v>
      </c>
      <c r="T29" s="81">
        <f t="shared" si="8"/>
        <v>1239237.5625</v>
      </c>
      <c r="U29" s="81">
        <f t="shared" si="9"/>
        <v>1994582.3624999998</v>
      </c>
      <c r="V29" s="81">
        <f t="shared" si="10"/>
        <v>0</v>
      </c>
      <c r="W29" s="81">
        <f t="shared" si="11"/>
        <v>0</v>
      </c>
      <c r="X29" s="81">
        <f t="shared" si="12"/>
        <v>0</v>
      </c>
      <c r="Y29" s="81">
        <f t="shared" si="13"/>
        <v>0</v>
      </c>
      <c r="AA29" s="13" t="s">
        <v>426</v>
      </c>
      <c r="AB29" s="13">
        <v>0.75</v>
      </c>
      <c r="AC29" s="10"/>
      <c r="AD29" s="10"/>
    </row>
    <row r="30" spans="1:235" ht="28" customHeight="1" x14ac:dyDescent="0.35">
      <c r="A30" s="1" t="s">
        <v>228</v>
      </c>
      <c r="B30" s="81">
        <f>IFERROR(VLOOKUP(A30,'Total EUROSTATS (2024)'!$A$5:$N$41,13,FALSE),IFERROR((VLOOKUP('Calculs Peaux et Cuirs (2024)'!A30,'Total (FAO) (2024)'!$A$4:$B$199,2,FALSE)*75%),"-"))</f>
        <v>29766888</v>
      </c>
      <c r="C30" s="81">
        <f>IFERROR(VLOOKUP(A30,'Total EUROSTATS (2024)'!$A$5:$L$41,12,FALSE),IFERROR((VLOOKUP('Calculs Peaux et Cuirs (2024)'!A30,'Total (FAO) (2024)'!$A$4:$B$199,2)*25%),"-"))</f>
        <v>9922296</v>
      </c>
      <c r="D30" s="81"/>
      <c r="E30" s="81"/>
      <c r="F30" s="81"/>
      <c r="G30" s="81"/>
      <c r="H30" s="81">
        <f t="shared" si="0"/>
        <v>17860132.800000001</v>
      </c>
      <c r="I30" s="81">
        <f t="shared" si="0"/>
        <v>5953377.5999999996</v>
      </c>
      <c r="J30" s="81">
        <f t="shared" si="1"/>
        <v>0</v>
      </c>
      <c r="K30" s="81">
        <f t="shared" si="1"/>
        <v>0</v>
      </c>
      <c r="L30" s="81">
        <f t="shared" si="1"/>
        <v>0</v>
      </c>
      <c r="M30" s="81">
        <f t="shared" si="1"/>
        <v>0</v>
      </c>
      <c r="N30" s="81">
        <f t="shared" si="2"/>
        <v>625104648</v>
      </c>
      <c r="O30" s="81">
        <f t="shared" si="3"/>
        <v>77393908.799999997</v>
      </c>
      <c r="P30" s="81">
        <f t="shared" si="4"/>
        <v>0</v>
      </c>
      <c r="Q30" s="81">
        <f t="shared" si="5"/>
        <v>0</v>
      </c>
      <c r="R30" s="81">
        <f t="shared" si="6"/>
        <v>0</v>
      </c>
      <c r="S30" s="81">
        <f t="shared" si="7"/>
        <v>0</v>
      </c>
      <c r="T30" s="81">
        <f t="shared" si="8"/>
        <v>156276162</v>
      </c>
      <c r="U30" s="81">
        <f t="shared" si="9"/>
        <v>251530203.59999999</v>
      </c>
      <c r="V30" s="81">
        <f t="shared" si="10"/>
        <v>0</v>
      </c>
      <c r="W30" s="81">
        <f t="shared" si="11"/>
        <v>0</v>
      </c>
      <c r="X30" s="81">
        <f t="shared" si="12"/>
        <v>0</v>
      </c>
      <c r="Y30" s="81">
        <f t="shared" si="13"/>
        <v>0</v>
      </c>
      <c r="AA30" s="13" t="s">
        <v>531</v>
      </c>
      <c r="AB30" s="13">
        <v>0.5</v>
      </c>
      <c r="AC30" s="10"/>
      <c r="AD30" s="10"/>
    </row>
    <row r="31" spans="1:235" s="82" customFormat="1" ht="28" customHeight="1" x14ac:dyDescent="0.35">
      <c r="A31" s="1" t="s">
        <v>658</v>
      </c>
      <c r="B31" s="81">
        <f>IFERROR(VLOOKUP(A31,'Total EUROSTATS (2024)'!$A$5:$N$41,13,FALSE),IFERROR((VLOOKUP('Calculs Peaux et Cuirs (2024)'!A31,'Total (FAO) (2024)'!$A$4:$B$199,2,FALSE)*75%),"-"))</f>
        <v>2834.25</v>
      </c>
      <c r="C31" s="81">
        <f>IFERROR(VLOOKUP(A31,'Total EUROSTATS (2024)'!$A$5:$L$41,12,FALSE),IFERROR((VLOOKUP('Calculs Peaux et Cuirs (2024)'!A31,'Total (FAO) (2024)'!$A$4:$B$199,2)*25%),"-"))</f>
        <v>944.75</v>
      </c>
      <c r="D31" s="81"/>
      <c r="E31" s="81"/>
      <c r="F31" s="81"/>
      <c r="G31" s="81"/>
      <c r="H31" s="83">
        <f t="shared" si="0"/>
        <v>1700.55</v>
      </c>
      <c r="I31" s="83">
        <f t="shared" si="0"/>
        <v>566.85</v>
      </c>
      <c r="J31" s="81">
        <f t="shared" si="1"/>
        <v>0</v>
      </c>
      <c r="K31" s="81">
        <f t="shared" si="1"/>
        <v>0</v>
      </c>
      <c r="L31" s="81">
        <f t="shared" si="1"/>
        <v>0</v>
      </c>
      <c r="M31" s="81">
        <f t="shared" si="1"/>
        <v>0</v>
      </c>
      <c r="N31" s="83">
        <f t="shared" si="2"/>
        <v>59519.25</v>
      </c>
      <c r="O31" s="83">
        <f t="shared" si="3"/>
        <v>7369.05</v>
      </c>
      <c r="P31" s="81">
        <f t="shared" si="4"/>
        <v>0</v>
      </c>
      <c r="Q31" s="81">
        <f t="shared" si="5"/>
        <v>0</v>
      </c>
      <c r="R31" s="81">
        <f t="shared" si="6"/>
        <v>0</v>
      </c>
      <c r="S31" s="81">
        <f t="shared" si="7"/>
        <v>0</v>
      </c>
      <c r="T31" s="83">
        <f t="shared" si="8"/>
        <v>14879.8125</v>
      </c>
      <c r="U31" s="83">
        <f t="shared" si="9"/>
        <v>23949.412500000002</v>
      </c>
      <c r="V31" s="81">
        <f t="shared" si="10"/>
        <v>0</v>
      </c>
      <c r="W31" s="81">
        <f t="shared" si="11"/>
        <v>0</v>
      </c>
      <c r="X31" s="81">
        <f t="shared" si="12"/>
        <v>0</v>
      </c>
      <c r="Y31" s="81">
        <f t="shared" si="13"/>
        <v>0</v>
      </c>
      <c r="Z31" s="14"/>
      <c r="AA31" s="13" t="s">
        <v>427</v>
      </c>
      <c r="AB31" s="13">
        <v>0.75</v>
      </c>
      <c r="AC31" s="10"/>
      <c r="AD31" s="10"/>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14"/>
      <c r="DP31" s="14"/>
      <c r="DQ31" s="14"/>
      <c r="DR31" s="14"/>
      <c r="DS31" s="14"/>
      <c r="DT31" s="14"/>
      <c r="DU31" s="14"/>
      <c r="DV31" s="14"/>
      <c r="DW31" s="14"/>
      <c r="DX31" s="14"/>
      <c r="DY31" s="14"/>
      <c r="DZ31" s="14"/>
      <c r="EA31" s="14"/>
      <c r="EB31" s="14"/>
      <c r="EC31" s="14"/>
      <c r="ED31" s="14"/>
      <c r="EE31" s="14"/>
      <c r="EF31" s="14"/>
      <c r="EG31" s="14"/>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c r="HF31" s="3"/>
      <c r="HG31" s="3"/>
      <c r="HH31" s="3"/>
      <c r="HI31" s="3"/>
      <c r="HJ31" s="3"/>
      <c r="HK31" s="3"/>
      <c r="HL31" s="3"/>
      <c r="HM31" s="3"/>
      <c r="HN31" s="3"/>
      <c r="HO31" s="3"/>
      <c r="HP31" s="3"/>
      <c r="HQ31" s="3"/>
      <c r="HR31" s="3"/>
      <c r="HS31" s="3"/>
      <c r="HT31" s="3"/>
      <c r="HU31" s="3"/>
      <c r="HV31" s="3"/>
      <c r="HW31" s="3"/>
      <c r="HX31" s="3"/>
      <c r="HY31" s="3"/>
      <c r="HZ31" s="3"/>
      <c r="IA31" s="3"/>
    </row>
    <row r="32" spans="1:235" ht="28" customHeight="1" x14ac:dyDescent="0.35">
      <c r="A32" s="1" t="s">
        <v>229</v>
      </c>
      <c r="B32" s="81">
        <f>IFERROR(VLOOKUP(A32,'Total EUROSTATS (2024)'!$A$5:$N$41,13,FALSE),IFERROR((VLOOKUP('Calculs Peaux et Cuirs (2024)'!A32,'Total (FAO) (2024)'!$A$4:$B$199,2,FALSE)*75%),"-"))</f>
        <v>34250</v>
      </c>
      <c r="C32" s="81">
        <f>IFERROR(VLOOKUP(A32,'Total EUROSTATS (2024)'!$A$5:$L$41,12,FALSE),IFERROR((VLOOKUP('Calculs Peaux et Cuirs (2024)'!A32,'Total (FAO) (2024)'!$A$4:$B$199,2)*25%),"-"))</f>
        <v>1690</v>
      </c>
      <c r="D32" s="81"/>
      <c r="E32" s="81"/>
      <c r="F32" s="81"/>
      <c r="G32" s="81"/>
      <c r="H32" s="81">
        <f t="shared" si="0"/>
        <v>20550</v>
      </c>
      <c r="I32" s="81">
        <f t="shared" si="0"/>
        <v>1014</v>
      </c>
      <c r="J32" s="81">
        <f t="shared" si="1"/>
        <v>0</v>
      </c>
      <c r="K32" s="81">
        <f t="shared" si="1"/>
        <v>0</v>
      </c>
      <c r="L32" s="81">
        <f t="shared" si="1"/>
        <v>0</v>
      </c>
      <c r="M32" s="81">
        <f t="shared" si="1"/>
        <v>0</v>
      </c>
      <c r="N32" s="81">
        <f t="shared" si="2"/>
        <v>719250</v>
      </c>
      <c r="O32" s="81">
        <f t="shared" si="3"/>
        <v>13182</v>
      </c>
      <c r="P32" s="81">
        <f t="shared" si="4"/>
        <v>0</v>
      </c>
      <c r="Q32" s="81">
        <f t="shared" si="5"/>
        <v>0</v>
      </c>
      <c r="R32" s="81">
        <f t="shared" si="6"/>
        <v>0</v>
      </c>
      <c r="S32" s="81">
        <f t="shared" si="7"/>
        <v>0</v>
      </c>
      <c r="T32" s="81">
        <f t="shared" si="8"/>
        <v>179812.5</v>
      </c>
      <c r="U32" s="81">
        <f t="shared" si="9"/>
        <v>42841.5</v>
      </c>
      <c r="V32" s="81">
        <f t="shared" si="10"/>
        <v>0</v>
      </c>
      <c r="W32" s="81">
        <f t="shared" si="11"/>
        <v>0</v>
      </c>
      <c r="X32" s="81">
        <f t="shared" si="12"/>
        <v>0</v>
      </c>
      <c r="Y32" s="81">
        <f t="shared" si="13"/>
        <v>0</v>
      </c>
      <c r="AA32" s="13" t="s">
        <v>530</v>
      </c>
      <c r="AB32" s="13">
        <v>0.5</v>
      </c>
      <c r="AC32" s="10"/>
      <c r="AD32" s="10"/>
    </row>
    <row r="33" spans="1:235" ht="28" customHeight="1" x14ac:dyDescent="0.35">
      <c r="A33" s="1" t="s">
        <v>230</v>
      </c>
      <c r="B33" s="81">
        <f>IFERROR(VLOOKUP(A33,'Total EUROSTATS (2024)'!$A$5:$N$41,13,FALSE),IFERROR((VLOOKUP('Calculs Peaux et Cuirs (2024)'!A33,'Total (FAO) (2024)'!$A$4:$B$199,2,FALSE)*75%),"-"))</f>
        <v>955163.25</v>
      </c>
      <c r="C33" s="81">
        <f>IFERROR(VLOOKUP(A33,'Total EUROSTATS (2024)'!$A$5:$L$41,12,FALSE),IFERROR((VLOOKUP('Calculs Peaux et Cuirs (2024)'!A33,'Total (FAO) (2024)'!$A$4:$B$199,2)*25%),"-"))</f>
        <v>318387.75</v>
      </c>
      <c r="D33" s="81"/>
      <c r="E33" s="81"/>
      <c r="F33" s="81"/>
      <c r="G33" s="81"/>
      <c r="H33" s="81">
        <f t="shared" si="0"/>
        <v>573097.94999999995</v>
      </c>
      <c r="I33" s="81">
        <f t="shared" si="0"/>
        <v>191032.65</v>
      </c>
      <c r="J33" s="81">
        <f t="shared" si="1"/>
        <v>0</v>
      </c>
      <c r="K33" s="81">
        <f t="shared" si="1"/>
        <v>0</v>
      </c>
      <c r="L33" s="81">
        <f t="shared" si="1"/>
        <v>0</v>
      </c>
      <c r="M33" s="81">
        <f t="shared" si="1"/>
        <v>0</v>
      </c>
      <c r="N33" s="81">
        <f t="shared" si="2"/>
        <v>20058428.25</v>
      </c>
      <c r="O33" s="81">
        <f t="shared" si="3"/>
        <v>2483424.4499999997</v>
      </c>
      <c r="P33" s="81">
        <f t="shared" si="4"/>
        <v>0</v>
      </c>
      <c r="Q33" s="81">
        <f t="shared" si="5"/>
        <v>0</v>
      </c>
      <c r="R33" s="81">
        <f t="shared" si="6"/>
        <v>0</v>
      </c>
      <c r="S33" s="81">
        <f t="shared" si="7"/>
        <v>0</v>
      </c>
      <c r="T33" s="81">
        <f t="shared" si="8"/>
        <v>5014607.0625</v>
      </c>
      <c r="U33" s="81">
        <f t="shared" si="9"/>
        <v>8071129.4624999994</v>
      </c>
      <c r="V33" s="81">
        <f t="shared" si="10"/>
        <v>0</v>
      </c>
      <c r="W33" s="81">
        <f t="shared" si="11"/>
        <v>0</v>
      </c>
      <c r="X33" s="81">
        <f t="shared" si="12"/>
        <v>0</v>
      </c>
      <c r="Y33" s="81">
        <f t="shared" si="13"/>
        <v>0</v>
      </c>
    </row>
    <row r="34" spans="1:235" ht="28" customHeight="1" x14ac:dyDescent="0.35">
      <c r="A34" s="1" t="s">
        <v>231</v>
      </c>
      <c r="B34" s="81">
        <f>IFERROR(VLOOKUP(A34,'Total EUROSTATS (2024)'!$A$5:$N$41,13,FALSE),IFERROR((VLOOKUP('Calculs Peaux et Cuirs (2024)'!A34,'Total (FAO) (2024)'!$A$4:$B$199,2,FALSE)*75%),"-"))</f>
        <v>60951</v>
      </c>
      <c r="C34" s="81">
        <f>IFERROR(VLOOKUP(A34,'Total EUROSTATS (2024)'!$A$5:$L$41,12,FALSE),IFERROR((VLOOKUP('Calculs Peaux et Cuirs (2024)'!A34,'Total (FAO) (2024)'!$A$4:$B$199,2)*25%),"-"))</f>
        <v>20317</v>
      </c>
      <c r="D34" s="81"/>
      <c r="E34" s="81"/>
      <c r="F34" s="81"/>
      <c r="G34" s="81"/>
      <c r="H34" s="81">
        <f t="shared" si="0"/>
        <v>36570.6</v>
      </c>
      <c r="I34" s="81">
        <f t="shared" si="0"/>
        <v>12190.199999999999</v>
      </c>
      <c r="J34" s="81">
        <f t="shared" si="1"/>
        <v>0</v>
      </c>
      <c r="K34" s="81">
        <f t="shared" si="1"/>
        <v>0</v>
      </c>
      <c r="L34" s="81">
        <f t="shared" si="1"/>
        <v>0</v>
      </c>
      <c r="M34" s="81">
        <f t="shared" si="1"/>
        <v>0</v>
      </c>
      <c r="N34" s="81">
        <f t="shared" si="2"/>
        <v>1279971</v>
      </c>
      <c r="O34" s="81">
        <f t="shared" si="3"/>
        <v>158472.59999999998</v>
      </c>
      <c r="P34" s="81">
        <f t="shared" si="4"/>
        <v>0</v>
      </c>
      <c r="Q34" s="81">
        <f t="shared" si="5"/>
        <v>0</v>
      </c>
      <c r="R34" s="81">
        <f t="shared" si="6"/>
        <v>0</v>
      </c>
      <c r="S34" s="81">
        <f t="shared" si="7"/>
        <v>0</v>
      </c>
      <c r="T34" s="81">
        <f t="shared" si="8"/>
        <v>319992.75</v>
      </c>
      <c r="U34" s="81">
        <f t="shared" si="9"/>
        <v>515035.94999999995</v>
      </c>
      <c r="V34" s="81">
        <f t="shared" si="10"/>
        <v>0</v>
      </c>
      <c r="W34" s="81">
        <f t="shared" si="11"/>
        <v>0</v>
      </c>
      <c r="X34" s="81">
        <f t="shared" si="12"/>
        <v>0</v>
      </c>
      <c r="Y34" s="81">
        <f t="shared" si="13"/>
        <v>0</v>
      </c>
    </row>
    <row r="35" spans="1:235" ht="28" customHeight="1" x14ac:dyDescent="0.35">
      <c r="A35" s="1" t="s">
        <v>232</v>
      </c>
      <c r="B35" s="81">
        <f>IFERROR(VLOOKUP(A35,'Total EUROSTATS (2024)'!$A$5:$N$41,13,FALSE),IFERROR((VLOOKUP('Calculs Peaux et Cuirs (2024)'!A35,'Total (FAO) (2024)'!$A$4:$B$199,2,FALSE)*75%),"-"))</f>
        <v>362274.75</v>
      </c>
      <c r="C35" s="81">
        <f>IFERROR(VLOOKUP(A35,'Total EUROSTATS (2024)'!$A$5:$L$41,12,FALSE),IFERROR((VLOOKUP('Calculs Peaux et Cuirs (2024)'!A35,'Total (FAO) (2024)'!$A$4:$B$199,2)*25%),"-"))</f>
        <v>20317</v>
      </c>
      <c r="D35" s="81"/>
      <c r="E35" s="81"/>
      <c r="F35" s="81"/>
      <c r="G35" s="81"/>
      <c r="H35" s="81">
        <f t="shared" si="0"/>
        <v>217364.85</v>
      </c>
      <c r="I35" s="81">
        <f t="shared" si="0"/>
        <v>12190.199999999999</v>
      </c>
      <c r="J35" s="81">
        <f t="shared" si="1"/>
        <v>0</v>
      </c>
      <c r="K35" s="81">
        <f t="shared" si="1"/>
        <v>0</v>
      </c>
      <c r="L35" s="81">
        <f t="shared" si="1"/>
        <v>0</v>
      </c>
      <c r="M35" s="81">
        <f t="shared" si="1"/>
        <v>0</v>
      </c>
      <c r="N35" s="81">
        <f t="shared" si="2"/>
        <v>7607769.75</v>
      </c>
      <c r="O35" s="81">
        <f t="shared" si="3"/>
        <v>158472.59999999998</v>
      </c>
      <c r="P35" s="81">
        <f t="shared" si="4"/>
        <v>0</v>
      </c>
      <c r="Q35" s="81">
        <f t="shared" si="5"/>
        <v>0</v>
      </c>
      <c r="R35" s="81">
        <f t="shared" si="6"/>
        <v>0</v>
      </c>
      <c r="S35" s="81">
        <f t="shared" si="7"/>
        <v>0</v>
      </c>
      <c r="T35" s="81">
        <f t="shared" si="8"/>
        <v>1901942.4375</v>
      </c>
      <c r="U35" s="81">
        <f t="shared" si="9"/>
        <v>515035.94999999995</v>
      </c>
      <c r="V35" s="81">
        <f t="shared" si="10"/>
        <v>0</v>
      </c>
      <c r="W35" s="81">
        <f t="shared" si="11"/>
        <v>0</v>
      </c>
      <c r="X35" s="81">
        <f t="shared" si="12"/>
        <v>0</v>
      </c>
      <c r="Y35" s="81">
        <f t="shared" si="13"/>
        <v>0</v>
      </c>
    </row>
    <row r="36" spans="1:235" ht="28" customHeight="1" x14ac:dyDescent="0.35">
      <c r="A36" s="1" t="s">
        <v>233</v>
      </c>
      <c r="B36" s="81">
        <f>IFERROR(VLOOKUP(A36,'Total EUROSTATS (2024)'!$A$5:$N$41,13,FALSE),IFERROR((VLOOKUP('Calculs Peaux et Cuirs (2024)'!A36,'Total (FAO) (2024)'!$A$4:$B$199,2,FALSE)*75%),"-"))</f>
        <v>607824</v>
      </c>
      <c r="C36" s="81">
        <f>IFERROR(VLOOKUP(A36,'Total EUROSTATS (2024)'!$A$5:$L$41,12,FALSE),IFERROR((VLOOKUP('Calculs Peaux et Cuirs (2024)'!A36,'Total (FAO) (2024)'!$A$4:$B$199,2)*25%),"-"))</f>
        <v>202608</v>
      </c>
      <c r="D36" s="81"/>
      <c r="E36" s="81"/>
      <c r="F36" s="81"/>
      <c r="G36" s="81"/>
      <c r="H36" s="81">
        <f t="shared" ref="H36:I67" si="14">IFERROR(B36*60%,"-")</f>
        <v>364694.39999999997</v>
      </c>
      <c r="I36" s="81">
        <f t="shared" si="14"/>
        <v>121564.79999999999</v>
      </c>
      <c r="J36" s="81">
        <f t="shared" ref="J36:M67" si="15">IFERROR(D36*40%,"-")</f>
        <v>0</v>
      </c>
      <c r="K36" s="81">
        <f t="shared" si="15"/>
        <v>0</v>
      </c>
      <c r="L36" s="81">
        <f t="shared" si="15"/>
        <v>0</v>
      </c>
      <c r="M36" s="81">
        <f t="shared" si="15"/>
        <v>0</v>
      </c>
      <c r="N36" s="81">
        <f t="shared" si="2"/>
        <v>12764303.999999998</v>
      </c>
      <c r="O36" s="81">
        <f t="shared" si="3"/>
        <v>1580342.4</v>
      </c>
      <c r="P36" s="81">
        <f t="shared" si="4"/>
        <v>0</v>
      </c>
      <c r="Q36" s="81">
        <f t="shared" si="5"/>
        <v>0</v>
      </c>
      <c r="R36" s="81">
        <f t="shared" si="6"/>
        <v>0</v>
      </c>
      <c r="S36" s="81">
        <f t="shared" si="7"/>
        <v>0</v>
      </c>
      <c r="T36" s="81">
        <f t="shared" si="8"/>
        <v>3191075.9999999995</v>
      </c>
      <c r="U36" s="81">
        <f t="shared" si="9"/>
        <v>5136112.8</v>
      </c>
      <c r="V36" s="81">
        <f t="shared" si="10"/>
        <v>0</v>
      </c>
      <c r="W36" s="81">
        <f t="shared" si="11"/>
        <v>0</v>
      </c>
      <c r="X36" s="81">
        <f t="shared" si="12"/>
        <v>0</v>
      </c>
      <c r="Y36" s="81">
        <f t="shared" si="13"/>
        <v>0</v>
      </c>
    </row>
    <row r="37" spans="1:235" ht="28" customHeight="1" x14ac:dyDescent="0.35">
      <c r="A37" s="1" t="s">
        <v>234</v>
      </c>
      <c r="B37" s="81">
        <f>IFERROR(VLOOKUP(A37,'Total EUROSTATS (2024)'!$A$5:$N$41,13,FALSE),IFERROR((VLOOKUP('Calculs Peaux et Cuirs (2024)'!A37,'Total (FAO) (2024)'!$A$4:$B$199,2,FALSE)*75%),"-"))</f>
        <v>2559300</v>
      </c>
      <c r="C37" s="81">
        <f>IFERROR(VLOOKUP(A37,'Total EUROSTATS (2024)'!$A$5:$L$41,12,FALSE),IFERROR((VLOOKUP('Calculs Peaux et Cuirs (2024)'!A37,'Total (FAO) (2024)'!$A$4:$B$199,2)*25%),"-"))</f>
        <v>853100</v>
      </c>
      <c r="D37" s="81"/>
      <c r="E37" s="81"/>
      <c r="F37" s="81"/>
      <c r="G37" s="81"/>
      <c r="H37" s="81">
        <f t="shared" si="14"/>
        <v>1535580</v>
      </c>
      <c r="I37" s="81">
        <f t="shared" si="14"/>
        <v>511860</v>
      </c>
      <c r="J37" s="81">
        <f t="shared" si="15"/>
        <v>0</v>
      </c>
      <c r="K37" s="81">
        <f t="shared" si="15"/>
        <v>0</v>
      </c>
      <c r="L37" s="81">
        <f t="shared" si="15"/>
        <v>0</v>
      </c>
      <c r="M37" s="81">
        <f t="shared" si="15"/>
        <v>0</v>
      </c>
      <c r="N37" s="81">
        <f t="shared" si="2"/>
        <v>53745300</v>
      </c>
      <c r="O37" s="81">
        <f t="shared" si="3"/>
        <v>6654180</v>
      </c>
      <c r="P37" s="81">
        <f t="shared" si="4"/>
        <v>0</v>
      </c>
      <c r="Q37" s="81">
        <f t="shared" si="5"/>
        <v>0</v>
      </c>
      <c r="R37" s="81">
        <f t="shared" si="6"/>
        <v>0</v>
      </c>
      <c r="S37" s="81">
        <f t="shared" si="7"/>
        <v>0</v>
      </c>
      <c r="T37" s="81">
        <f t="shared" si="8"/>
        <v>13436325</v>
      </c>
      <c r="U37" s="81">
        <f t="shared" si="9"/>
        <v>21626085</v>
      </c>
      <c r="V37" s="81">
        <f t="shared" si="10"/>
        <v>0</v>
      </c>
      <c r="W37" s="81">
        <f t="shared" si="11"/>
        <v>0</v>
      </c>
      <c r="X37" s="81">
        <f t="shared" si="12"/>
        <v>0</v>
      </c>
      <c r="Y37" s="81">
        <f t="shared" si="13"/>
        <v>0</v>
      </c>
    </row>
    <row r="38" spans="1:235" ht="28" customHeight="1" x14ac:dyDescent="0.35">
      <c r="A38" s="1" t="s">
        <v>650</v>
      </c>
      <c r="B38" s="81">
        <f>IFERROR(VLOOKUP(A38,'Total EUROSTATS (2024)'!$A$5:$N$41,13,FALSE),IFERROR((VLOOKUP('Calculs Peaux et Cuirs (2024)'!A38,'Total (FAO) (2024)'!$A$4:$B$199,2,FALSE)*75%),"-"))</f>
        <v>3350.25</v>
      </c>
      <c r="C38" s="81">
        <f>IFERROR(VLOOKUP(A38,'Total EUROSTATS (2024)'!$A$5:$L$41,12,FALSE),IFERROR((VLOOKUP('Calculs Peaux et Cuirs (2024)'!A38,'Total (FAO) (2024)'!$A$4:$B$199,2)*25%),"-"))</f>
        <v>853100</v>
      </c>
      <c r="D38" s="81"/>
      <c r="E38" s="81"/>
      <c r="F38" s="81"/>
      <c r="G38" s="81"/>
      <c r="H38" s="81">
        <f t="shared" si="14"/>
        <v>2010.1499999999999</v>
      </c>
      <c r="I38" s="81">
        <f t="shared" si="14"/>
        <v>511860</v>
      </c>
      <c r="J38" s="81">
        <f t="shared" si="15"/>
        <v>0</v>
      </c>
      <c r="K38" s="81">
        <f t="shared" si="15"/>
        <v>0</v>
      </c>
      <c r="L38" s="81">
        <f t="shared" si="15"/>
        <v>0</v>
      </c>
      <c r="M38" s="81">
        <f t="shared" si="15"/>
        <v>0</v>
      </c>
      <c r="N38" s="81">
        <f t="shared" si="2"/>
        <v>70355.25</v>
      </c>
      <c r="O38" s="81">
        <f t="shared" si="3"/>
        <v>6654180</v>
      </c>
      <c r="P38" s="81">
        <f t="shared" si="4"/>
        <v>0</v>
      </c>
      <c r="Q38" s="81">
        <f t="shared" si="5"/>
        <v>0</v>
      </c>
      <c r="R38" s="81">
        <f t="shared" si="6"/>
        <v>0</v>
      </c>
      <c r="S38" s="81">
        <f t="shared" si="7"/>
        <v>0</v>
      </c>
      <c r="T38" s="81">
        <f t="shared" si="8"/>
        <v>17588.8125</v>
      </c>
      <c r="U38" s="81">
        <f t="shared" si="9"/>
        <v>21626085</v>
      </c>
      <c r="V38" s="81">
        <f t="shared" si="10"/>
        <v>0</v>
      </c>
      <c r="W38" s="81">
        <f t="shared" si="11"/>
        <v>0</v>
      </c>
      <c r="X38" s="81">
        <f t="shared" si="12"/>
        <v>0</v>
      </c>
      <c r="Y38" s="81">
        <f t="shared" si="13"/>
        <v>0</v>
      </c>
    </row>
    <row r="39" spans="1:235" ht="28" customHeight="1" x14ac:dyDescent="0.35">
      <c r="A39" s="1" t="s">
        <v>235</v>
      </c>
      <c r="B39" s="81">
        <f>IFERROR(VLOOKUP(A39,'Total EUROSTATS (2024)'!$A$5:$N$41,13,FALSE),IFERROR((VLOOKUP('Calculs Peaux et Cuirs (2024)'!A39,'Total (FAO) (2024)'!$A$4:$B$199,2,FALSE)*75%),"-"))</f>
        <v>570198.75</v>
      </c>
      <c r="C39" s="81">
        <f>IFERROR(VLOOKUP(A39,'Total EUROSTATS (2024)'!$A$5:$L$41,12,FALSE),IFERROR((VLOOKUP('Calculs Peaux et Cuirs (2024)'!A39,'Total (FAO) (2024)'!$A$4:$B$199,2)*25%),"-"))</f>
        <v>190066.25</v>
      </c>
      <c r="D39" s="81"/>
      <c r="E39" s="81"/>
      <c r="F39" s="81"/>
      <c r="G39" s="81"/>
      <c r="H39" s="81">
        <f t="shared" si="14"/>
        <v>342119.25</v>
      </c>
      <c r="I39" s="81">
        <f t="shared" si="14"/>
        <v>114039.75</v>
      </c>
      <c r="J39" s="81">
        <f t="shared" si="15"/>
        <v>0</v>
      </c>
      <c r="K39" s="81">
        <f t="shared" si="15"/>
        <v>0</v>
      </c>
      <c r="L39" s="81">
        <f t="shared" si="15"/>
        <v>0</v>
      </c>
      <c r="M39" s="81">
        <f t="shared" si="15"/>
        <v>0</v>
      </c>
      <c r="N39" s="81">
        <f t="shared" si="2"/>
        <v>11974173.75</v>
      </c>
      <c r="O39" s="81">
        <f t="shared" si="3"/>
        <v>1482516.75</v>
      </c>
      <c r="P39" s="81">
        <f t="shared" si="4"/>
        <v>0</v>
      </c>
      <c r="Q39" s="81">
        <f t="shared" si="5"/>
        <v>0</v>
      </c>
      <c r="R39" s="81">
        <f t="shared" si="6"/>
        <v>0</v>
      </c>
      <c r="S39" s="81">
        <f t="shared" si="7"/>
        <v>0</v>
      </c>
      <c r="T39" s="81">
        <f t="shared" si="8"/>
        <v>2993543.4375</v>
      </c>
      <c r="U39" s="81">
        <f t="shared" si="9"/>
        <v>4818179.4375</v>
      </c>
      <c r="V39" s="81">
        <f t="shared" si="10"/>
        <v>0</v>
      </c>
      <c r="W39" s="81">
        <f t="shared" si="11"/>
        <v>0</v>
      </c>
      <c r="X39" s="81">
        <f t="shared" si="12"/>
        <v>0</v>
      </c>
      <c r="Y39" s="81">
        <f t="shared" si="13"/>
        <v>0</v>
      </c>
    </row>
    <row r="40" spans="1:235" ht="28" customHeight="1" x14ac:dyDescent="0.35">
      <c r="A40" s="1" t="s">
        <v>236</v>
      </c>
      <c r="B40" s="81">
        <f>IFERROR(VLOOKUP(A40,'Total EUROSTATS (2024)'!$A$5:$N$41,13,FALSE),IFERROR((VLOOKUP('Calculs Peaux et Cuirs (2024)'!A40,'Total (FAO) (2024)'!$A$4:$B$199,2,FALSE)*75%),"-"))</f>
        <v>34416225</v>
      </c>
      <c r="C40" s="81">
        <f>IFERROR(VLOOKUP(A40,'Total EUROSTATS (2024)'!$A$5:$L$41,12,FALSE),IFERROR((VLOOKUP('Calculs Peaux et Cuirs (2024)'!A40,'Total (FAO) (2024)'!$A$4:$B$199,2)*25%),"-"))</f>
        <v>11472075</v>
      </c>
      <c r="D40" s="81"/>
      <c r="E40" s="81"/>
      <c r="F40" s="81"/>
      <c r="G40" s="81"/>
      <c r="H40" s="81">
        <f t="shared" si="14"/>
        <v>20649735</v>
      </c>
      <c r="I40" s="81">
        <f t="shared" si="14"/>
        <v>6883245</v>
      </c>
      <c r="J40" s="81">
        <f t="shared" si="15"/>
        <v>0</v>
      </c>
      <c r="K40" s="81">
        <f t="shared" si="15"/>
        <v>0</v>
      </c>
      <c r="L40" s="81">
        <f t="shared" si="15"/>
        <v>0</v>
      </c>
      <c r="M40" s="81">
        <f t="shared" si="15"/>
        <v>0</v>
      </c>
      <c r="N40" s="81">
        <f t="shared" si="2"/>
        <v>722740725</v>
      </c>
      <c r="O40" s="81">
        <f t="shared" si="3"/>
        <v>89482185</v>
      </c>
      <c r="P40" s="81">
        <f t="shared" si="4"/>
        <v>0</v>
      </c>
      <c r="Q40" s="81">
        <f t="shared" si="5"/>
        <v>0</v>
      </c>
      <c r="R40" s="81">
        <f t="shared" si="6"/>
        <v>0</v>
      </c>
      <c r="S40" s="81">
        <f t="shared" si="7"/>
        <v>0</v>
      </c>
      <c r="T40" s="81">
        <f t="shared" si="8"/>
        <v>180685181.25</v>
      </c>
      <c r="U40" s="81">
        <f t="shared" si="9"/>
        <v>290817101.25</v>
      </c>
      <c r="V40" s="81">
        <f t="shared" si="10"/>
        <v>0</v>
      </c>
      <c r="W40" s="81">
        <f t="shared" si="11"/>
        <v>0</v>
      </c>
      <c r="X40" s="81">
        <f t="shared" si="12"/>
        <v>0</v>
      </c>
      <c r="Y40" s="81">
        <f t="shared" si="13"/>
        <v>0</v>
      </c>
    </row>
    <row r="41" spans="1:235" ht="28" customHeight="1" x14ac:dyDescent="0.35">
      <c r="A41" s="1" t="s">
        <v>237</v>
      </c>
      <c r="B41" s="81" t="str">
        <f>IFERROR(VLOOKUP(A41,'Total EUROSTATS (2024)'!$A$5:$N$41,13,FALSE),IFERROR((VLOOKUP('Calculs Peaux et Cuirs (2024)'!A41,'Total (FAO) (2024)'!$A$4:$B$199,2,FALSE)*75%),"-"))</f>
        <v>-</v>
      </c>
      <c r="C41" s="81" t="str">
        <f>IFERROR(VLOOKUP(A41,'Total EUROSTATS (2024)'!$A$5:$L$41,12,FALSE),IFERROR((VLOOKUP('Calculs Peaux et Cuirs (2024)'!A41,'Total (FAO) (2024)'!$A$4:$B$199,2)*25%),"-"))</f>
        <v>-</v>
      </c>
      <c r="D41" s="81"/>
      <c r="E41" s="81"/>
      <c r="F41" s="81"/>
      <c r="G41" s="81"/>
      <c r="H41" s="81" t="str">
        <f t="shared" si="14"/>
        <v>-</v>
      </c>
      <c r="I41" s="81" t="str">
        <f t="shared" si="14"/>
        <v>-</v>
      </c>
      <c r="J41" s="81">
        <f t="shared" si="15"/>
        <v>0</v>
      </c>
      <c r="K41" s="81">
        <f t="shared" si="15"/>
        <v>0</v>
      </c>
      <c r="L41" s="81">
        <f t="shared" si="15"/>
        <v>0</v>
      </c>
      <c r="M41" s="81">
        <f t="shared" si="15"/>
        <v>0</v>
      </c>
      <c r="N41" s="81" t="str">
        <f t="shared" si="2"/>
        <v>-</v>
      </c>
      <c r="O41" s="81" t="str">
        <f t="shared" si="3"/>
        <v>-</v>
      </c>
      <c r="P41" s="81">
        <f t="shared" si="4"/>
        <v>0</v>
      </c>
      <c r="Q41" s="81">
        <f t="shared" si="5"/>
        <v>0</v>
      </c>
      <c r="R41" s="81">
        <f t="shared" si="6"/>
        <v>0</v>
      </c>
      <c r="S41" s="81">
        <f t="shared" si="7"/>
        <v>0</v>
      </c>
      <c r="T41" s="81" t="str">
        <f t="shared" si="8"/>
        <v>-</v>
      </c>
      <c r="U41" s="81" t="str">
        <f t="shared" si="9"/>
        <v>-</v>
      </c>
      <c r="V41" s="81">
        <f t="shared" si="10"/>
        <v>0</v>
      </c>
      <c r="W41" s="81">
        <f t="shared" si="11"/>
        <v>0</v>
      </c>
      <c r="X41" s="81">
        <f t="shared" si="12"/>
        <v>0</v>
      </c>
      <c r="Y41" s="81">
        <f t="shared" si="13"/>
        <v>0</v>
      </c>
    </row>
    <row r="42" spans="1:235" ht="28" customHeight="1" x14ac:dyDescent="0.35">
      <c r="A42" s="1" t="s">
        <v>238</v>
      </c>
      <c r="B42" s="81">
        <f>IFERROR(VLOOKUP(A42,'Total EUROSTATS (2024)'!$A$5:$N$41,13,FALSE),IFERROR((VLOOKUP('Calculs Peaux et Cuirs (2024)'!A42,'Total (FAO) (2024)'!$A$4:$B$199,2,FALSE)*75%),"-"))</f>
        <v>20010</v>
      </c>
      <c r="C42" s="81">
        <f>IFERROR(VLOOKUP(A42,'Total EUROSTATS (2024)'!$A$5:$L$41,12,FALSE),IFERROR((VLOOKUP('Calculs Peaux et Cuirs (2024)'!A42,'Total (FAO) (2024)'!$A$4:$B$199,2)*25%),"-"))</f>
        <v>520</v>
      </c>
      <c r="D42" s="81"/>
      <c r="E42" s="81"/>
      <c r="F42" s="81"/>
      <c r="G42" s="81"/>
      <c r="H42" s="81">
        <f t="shared" si="14"/>
        <v>12006</v>
      </c>
      <c r="I42" s="81">
        <f t="shared" si="14"/>
        <v>312</v>
      </c>
      <c r="J42" s="81">
        <f t="shared" si="15"/>
        <v>0</v>
      </c>
      <c r="K42" s="81">
        <f t="shared" si="15"/>
        <v>0</v>
      </c>
      <c r="L42" s="81">
        <f t="shared" si="15"/>
        <v>0</v>
      </c>
      <c r="M42" s="81">
        <f t="shared" si="15"/>
        <v>0</v>
      </c>
      <c r="N42" s="81">
        <f t="shared" si="2"/>
        <v>420210</v>
      </c>
      <c r="O42" s="81">
        <f t="shared" si="3"/>
        <v>4056</v>
      </c>
      <c r="P42" s="81">
        <f t="shared" si="4"/>
        <v>0</v>
      </c>
      <c r="Q42" s="81">
        <f t="shared" si="5"/>
        <v>0</v>
      </c>
      <c r="R42" s="81">
        <f t="shared" si="6"/>
        <v>0</v>
      </c>
      <c r="S42" s="81">
        <f t="shared" si="7"/>
        <v>0</v>
      </c>
      <c r="T42" s="81">
        <f t="shared" si="8"/>
        <v>105052.5</v>
      </c>
      <c r="U42" s="81">
        <f t="shared" si="9"/>
        <v>13182</v>
      </c>
      <c r="V42" s="81">
        <f t="shared" si="10"/>
        <v>0</v>
      </c>
      <c r="W42" s="81">
        <f t="shared" si="11"/>
        <v>0</v>
      </c>
      <c r="X42" s="81">
        <f t="shared" si="12"/>
        <v>0</v>
      </c>
      <c r="Y42" s="81">
        <f t="shared" si="13"/>
        <v>0</v>
      </c>
    </row>
    <row r="43" spans="1:235" ht="28" customHeight="1" x14ac:dyDescent="0.35">
      <c r="A43" s="1" t="s">
        <v>239</v>
      </c>
      <c r="B43" s="81">
        <f>IFERROR(VLOOKUP(A43,'Total EUROSTATS (2024)'!$A$5:$N$41,13,FALSE),IFERROR((VLOOKUP('Calculs Peaux et Cuirs (2024)'!A43,'Total (FAO) (2024)'!$A$4:$B$199,2,FALSE)*75%),"-"))</f>
        <v>2419204.5</v>
      </c>
      <c r="C43" s="81">
        <f>IFERROR(VLOOKUP(A43,'Total EUROSTATS (2024)'!$A$5:$L$41,12,FALSE),IFERROR((VLOOKUP('Calculs Peaux et Cuirs (2024)'!A43,'Total (FAO) (2024)'!$A$4:$B$199,2)*25%),"-"))</f>
        <v>806401.5</v>
      </c>
      <c r="D43" s="81"/>
      <c r="E43" s="81"/>
      <c r="F43" s="81"/>
      <c r="G43" s="81"/>
      <c r="H43" s="81">
        <f t="shared" si="14"/>
        <v>1451522.7</v>
      </c>
      <c r="I43" s="81">
        <f t="shared" si="14"/>
        <v>483840.89999999997</v>
      </c>
      <c r="J43" s="81">
        <f t="shared" si="15"/>
        <v>0</v>
      </c>
      <c r="K43" s="81">
        <f t="shared" si="15"/>
        <v>0</v>
      </c>
      <c r="L43" s="81">
        <f t="shared" si="15"/>
        <v>0</v>
      </c>
      <c r="M43" s="81">
        <f t="shared" si="15"/>
        <v>0</v>
      </c>
      <c r="N43" s="81">
        <f t="shared" si="2"/>
        <v>50803294.5</v>
      </c>
      <c r="O43" s="81">
        <f t="shared" si="3"/>
        <v>6289931.6999999993</v>
      </c>
      <c r="P43" s="81">
        <f t="shared" si="4"/>
        <v>0</v>
      </c>
      <c r="Q43" s="81">
        <f t="shared" si="5"/>
        <v>0</v>
      </c>
      <c r="R43" s="81">
        <f t="shared" si="6"/>
        <v>0</v>
      </c>
      <c r="S43" s="81">
        <f t="shared" si="7"/>
        <v>0</v>
      </c>
      <c r="T43" s="81">
        <f t="shared" si="8"/>
        <v>12700823.625</v>
      </c>
      <c r="U43" s="81">
        <f t="shared" si="9"/>
        <v>20442278.024999999</v>
      </c>
      <c r="V43" s="81">
        <f t="shared" si="10"/>
        <v>0</v>
      </c>
      <c r="W43" s="81">
        <f t="shared" si="11"/>
        <v>0</v>
      </c>
      <c r="X43" s="81">
        <f t="shared" si="12"/>
        <v>0</v>
      </c>
      <c r="Y43" s="81">
        <f t="shared" si="13"/>
        <v>0</v>
      </c>
    </row>
    <row r="44" spans="1:235" ht="28" customHeight="1" x14ac:dyDescent="0.35">
      <c r="A44" s="1" t="s">
        <v>240</v>
      </c>
      <c r="B44" s="81">
        <f>IFERROR(VLOOKUP(A44,'Total EUROSTATS (2024)'!$A$5:$N$41,13,FALSE),IFERROR((VLOOKUP('Calculs Peaux et Cuirs (2024)'!A44,'Total (FAO) (2024)'!$A$4:$B$199,2,FALSE)*75%),"-"))</f>
        <v>8359.5</v>
      </c>
      <c r="C44" s="81">
        <f>IFERROR(VLOOKUP(A44,'Total EUROSTATS (2024)'!$A$5:$L$41,12,FALSE),IFERROR((VLOOKUP('Calculs Peaux et Cuirs (2024)'!A44,'Total (FAO) (2024)'!$A$4:$B$199,2)*25%),"-"))</f>
        <v>2786.5</v>
      </c>
      <c r="D44" s="81"/>
      <c r="E44" s="81"/>
      <c r="F44" s="81"/>
      <c r="G44" s="81"/>
      <c r="H44" s="81">
        <f t="shared" si="14"/>
        <v>5015.7</v>
      </c>
      <c r="I44" s="81">
        <f t="shared" si="14"/>
        <v>1671.8999999999999</v>
      </c>
      <c r="J44" s="81">
        <f t="shared" si="15"/>
        <v>0</v>
      </c>
      <c r="K44" s="81">
        <f t="shared" si="15"/>
        <v>0</v>
      </c>
      <c r="L44" s="81">
        <f t="shared" si="15"/>
        <v>0</v>
      </c>
      <c r="M44" s="81">
        <f t="shared" si="15"/>
        <v>0</v>
      </c>
      <c r="N44" s="81">
        <f t="shared" si="2"/>
        <v>175549.5</v>
      </c>
      <c r="O44" s="81">
        <f t="shared" si="3"/>
        <v>21734.699999999997</v>
      </c>
      <c r="P44" s="81">
        <f t="shared" si="4"/>
        <v>0</v>
      </c>
      <c r="Q44" s="81">
        <f t="shared" si="5"/>
        <v>0</v>
      </c>
      <c r="R44" s="81">
        <f t="shared" si="6"/>
        <v>0</v>
      </c>
      <c r="S44" s="81">
        <f t="shared" si="7"/>
        <v>0</v>
      </c>
      <c r="T44" s="81">
        <f t="shared" si="8"/>
        <v>43887.375</v>
      </c>
      <c r="U44" s="81">
        <f t="shared" si="9"/>
        <v>70637.774999999994</v>
      </c>
      <c r="V44" s="81">
        <f t="shared" si="10"/>
        <v>0</v>
      </c>
      <c r="W44" s="81">
        <f t="shared" si="11"/>
        <v>0</v>
      </c>
      <c r="X44" s="81">
        <f t="shared" si="12"/>
        <v>0</v>
      </c>
      <c r="Y44" s="81">
        <f t="shared" si="13"/>
        <v>0</v>
      </c>
    </row>
    <row r="45" spans="1:235" s="82" customFormat="1" ht="28" customHeight="1" x14ac:dyDescent="0.35">
      <c r="A45" s="1" t="s">
        <v>241</v>
      </c>
      <c r="B45" s="81">
        <f>IFERROR(VLOOKUP(A45,'Total EUROSTATS (2024)'!$A$5:$N$41,13,FALSE),IFERROR((VLOOKUP('Calculs Peaux et Cuirs (2024)'!A45,'Total (FAO) (2024)'!$A$4:$B$199,2,FALSE)*75%),"-"))</f>
        <v>26529</v>
      </c>
      <c r="C45" s="81">
        <f>IFERROR(VLOOKUP(A45,'Total EUROSTATS (2024)'!$A$5:$L$41,12,FALSE),IFERROR((VLOOKUP('Calculs Peaux et Cuirs (2024)'!A45,'Total (FAO) (2024)'!$A$4:$B$199,2)*25%),"-"))</f>
        <v>8843</v>
      </c>
      <c r="D45" s="81"/>
      <c r="E45" s="81"/>
      <c r="F45" s="81"/>
      <c r="G45" s="81"/>
      <c r="H45" s="83">
        <f t="shared" si="14"/>
        <v>15917.4</v>
      </c>
      <c r="I45" s="83">
        <f t="shared" si="14"/>
        <v>5305.8</v>
      </c>
      <c r="J45" s="81">
        <f t="shared" si="15"/>
        <v>0</v>
      </c>
      <c r="K45" s="81">
        <f t="shared" si="15"/>
        <v>0</v>
      </c>
      <c r="L45" s="81">
        <f t="shared" si="15"/>
        <v>0</v>
      </c>
      <c r="M45" s="81">
        <f t="shared" si="15"/>
        <v>0</v>
      </c>
      <c r="N45" s="83">
        <f t="shared" si="2"/>
        <v>557109</v>
      </c>
      <c r="O45" s="83">
        <f t="shared" si="3"/>
        <v>68975.400000000009</v>
      </c>
      <c r="P45" s="81">
        <f t="shared" si="4"/>
        <v>0</v>
      </c>
      <c r="Q45" s="81">
        <f t="shared" si="5"/>
        <v>0</v>
      </c>
      <c r="R45" s="81">
        <f t="shared" si="6"/>
        <v>0</v>
      </c>
      <c r="S45" s="81">
        <f t="shared" si="7"/>
        <v>0</v>
      </c>
      <c r="T45" s="83">
        <f t="shared" si="8"/>
        <v>139277.25</v>
      </c>
      <c r="U45" s="83">
        <f t="shared" si="9"/>
        <v>224170.05000000002</v>
      </c>
      <c r="V45" s="81">
        <f t="shared" si="10"/>
        <v>0</v>
      </c>
      <c r="W45" s="81">
        <f t="shared" si="11"/>
        <v>0</v>
      </c>
      <c r="X45" s="81">
        <f t="shared" si="12"/>
        <v>0</v>
      </c>
      <c r="Y45" s="81">
        <f t="shared" si="13"/>
        <v>0</v>
      </c>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c r="DA45" s="14"/>
      <c r="DB45" s="14"/>
      <c r="DC45" s="14"/>
      <c r="DD45" s="14"/>
      <c r="DE45" s="14"/>
      <c r="DF45" s="14"/>
      <c r="DG45" s="14"/>
      <c r="DH45" s="14"/>
      <c r="DI45" s="14"/>
      <c r="DJ45" s="14"/>
      <c r="DK45" s="14"/>
      <c r="DL45" s="14"/>
      <c r="DM45" s="14"/>
      <c r="DN45" s="14"/>
      <c r="DO45" s="14"/>
      <c r="DP45" s="14"/>
      <c r="DQ45" s="14"/>
      <c r="DR45" s="14"/>
      <c r="DS45" s="14"/>
      <c r="DT45" s="14"/>
      <c r="DU45" s="14"/>
      <c r="DV45" s="14"/>
      <c r="DW45" s="14"/>
      <c r="DX45" s="14"/>
      <c r="DY45" s="14"/>
      <c r="DZ45" s="14"/>
      <c r="EA45" s="14"/>
      <c r="EB45" s="14"/>
      <c r="EC45" s="14"/>
      <c r="ED45" s="14"/>
      <c r="EE45" s="14"/>
      <c r="EF45" s="14"/>
      <c r="EG45" s="14"/>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3"/>
      <c r="FM45" s="3"/>
      <c r="FN45" s="3"/>
      <c r="FO45" s="3"/>
      <c r="FP45" s="3"/>
      <c r="FQ45" s="3"/>
      <c r="FR45" s="3"/>
      <c r="FS45" s="3"/>
      <c r="FT45" s="3"/>
      <c r="FU45" s="3"/>
      <c r="FV45" s="3"/>
      <c r="FW45" s="3"/>
      <c r="FX45" s="3"/>
      <c r="FY45" s="3"/>
      <c r="FZ45" s="3"/>
      <c r="GA45" s="3"/>
      <c r="GB45" s="3"/>
      <c r="GC45" s="3"/>
      <c r="GD45" s="3"/>
      <c r="GE45" s="3"/>
      <c r="GF45" s="3"/>
      <c r="GG45" s="3"/>
      <c r="GH45" s="3"/>
      <c r="GI45" s="3"/>
      <c r="GJ45" s="3"/>
      <c r="GK45" s="3"/>
      <c r="GL45" s="3"/>
      <c r="GM45" s="3"/>
      <c r="GN45" s="3"/>
      <c r="GO45" s="3"/>
      <c r="GP45" s="3"/>
      <c r="GQ45" s="3"/>
      <c r="GR45" s="3"/>
      <c r="GS45" s="3"/>
      <c r="GT45" s="3"/>
      <c r="GU45" s="3"/>
      <c r="GV45" s="3"/>
      <c r="GW45" s="3"/>
      <c r="GX45" s="3"/>
      <c r="GY45" s="3"/>
      <c r="GZ45" s="3"/>
      <c r="HA45" s="3"/>
      <c r="HB45" s="3"/>
      <c r="HC45" s="3"/>
      <c r="HD45" s="3"/>
      <c r="HE45" s="3"/>
      <c r="HF45" s="3"/>
      <c r="HG45" s="3"/>
      <c r="HH45" s="3"/>
      <c r="HI45" s="3"/>
      <c r="HJ45" s="3"/>
      <c r="HK45" s="3"/>
      <c r="HL45" s="3"/>
      <c r="HM45" s="3"/>
      <c r="HN45" s="3"/>
      <c r="HO45" s="3"/>
      <c r="HP45" s="3"/>
      <c r="HQ45" s="3"/>
      <c r="HR45" s="3"/>
      <c r="HS45" s="3"/>
      <c r="HT45" s="3"/>
      <c r="HU45" s="3"/>
      <c r="HV45" s="3"/>
      <c r="HW45" s="3"/>
      <c r="HX45" s="3"/>
      <c r="HY45" s="3"/>
      <c r="HZ45" s="3"/>
      <c r="IA45" s="3"/>
    </row>
    <row r="46" spans="1:235" ht="28" customHeight="1" x14ac:dyDescent="0.35">
      <c r="A46" s="1" t="s">
        <v>659</v>
      </c>
      <c r="B46" s="81">
        <f>IFERROR(VLOOKUP(A46,'Total EUROSTATS (2024)'!$A$5:$N$41,13,FALSE),IFERROR((VLOOKUP('Calculs Peaux et Cuirs (2024)'!A46,'Total (FAO) (2024)'!$A$4:$B$199,2,FALSE)*75%),"-"))</f>
        <v>101744.25</v>
      </c>
      <c r="C46" s="81">
        <f>IFERROR(VLOOKUP(A46,'Total EUROSTATS (2024)'!$A$5:$L$41,12,FALSE),IFERROR((VLOOKUP('Calculs Peaux et Cuirs (2024)'!A46,'Total (FAO) (2024)'!$A$4:$B$199,2)*25%),"-"))</f>
        <v>8843</v>
      </c>
      <c r="D46" s="81"/>
      <c r="E46" s="81"/>
      <c r="F46" s="81"/>
      <c r="G46" s="81"/>
      <c r="H46" s="81">
        <f t="shared" si="14"/>
        <v>61046.549999999996</v>
      </c>
      <c r="I46" s="81">
        <f t="shared" si="14"/>
        <v>5305.8</v>
      </c>
      <c r="J46" s="81">
        <f t="shared" si="15"/>
        <v>0</v>
      </c>
      <c r="K46" s="81">
        <f t="shared" si="15"/>
        <v>0</v>
      </c>
      <c r="L46" s="81">
        <f t="shared" si="15"/>
        <v>0</v>
      </c>
      <c r="M46" s="81">
        <f t="shared" si="15"/>
        <v>0</v>
      </c>
      <c r="N46" s="81">
        <f t="shared" si="2"/>
        <v>2136629.25</v>
      </c>
      <c r="O46" s="81">
        <f t="shared" si="3"/>
        <v>68975.400000000009</v>
      </c>
      <c r="P46" s="81">
        <f t="shared" si="4"/>
        <v>0</v>
      </c>
      <c r="Q46" s="81">
        <f t="shared" si="5"/>
        <v>0</v>
      </c>
      <c r="R46" s="81">
        <f t="shared" si="6"/>
        <v>0</v>
      </c>
      <c r="S46" s="81">
        <f t="shared" si="7"/>
        <v>0</v>
      </c>
      <c r="T46" s="81">
        <f t="shared" si="8"/>
        <v>534157.3125</v>
      </c>
      <c r="U46" s="81">
        <f t="shared" si="9"/>
        <v>224170.05000000002</v>
      </c>
      <c r="V46" s="81">
        <f t="shared" si="10"/>
        <v>0</v>
      </c>
      <c r="W46" s="81">
        <f t="shared" si="11"/>
        <v>0</v>
      </c>
      <c r="X46" s="81">
        <f t="shared" si="12"/>
        <v>0</v>
      </c>
      <c r="Y46" s="81">
        <f t="shared" si="13"/>
        <v>0</v>
      </c>
    </row>
    <row r="47" spans="1:235" ht="28" customHeight="1" x14ac:dyDescent="0.35">
      <c r="A47" s="1" t="s">
        <v>660</v>
      </c>
      <c r="B47" s="81">
        <f>IFERROR(VLOOKUP(A47,'Total EUROSTATS (2024)'!$A$5:$N$41,13,FALSE),IFERROR((VLOOKUP('Calculs Peaux et Cuirs (2024)'!A47,'Total (FAO) (2024)'!$A$4:$B$199,2,FALSE)*75%),"-"))</f>
        <v>836250</v>
      </c>
      <c r="C47" s="81">
        <f>IFERROR(VLOOKUP(A47,'Total EUROSTATS (2024)'!$A$5:$L$41,12,FALSE),IFERROR((VLOOKUP('Calculs Peaux et Cuirs (2024)'!A47,'Total (FAO) (2024)'!$A$4:$B$199,2)*25%),"-"))</f>
        <v>8843</v>
      </c>
      <c r="D47" s="81"/>
      <c r="E47" s="81"/>
      <c r="F47" s="81"/>
      <c r="G47" s="81"/>
      <c r="H47" s="81">
        <f t="shared" si="14"/>
        <v>501750</v>
      </c>
      <c r="I47" s="81">
        <f t="shared" si="14"/>
        <v>5305.8</v>
      </c>
      <c r="J47" s="81">
        <f t="shared" si="15"/>
        <v>0</v>
      </c>
      <c r="K47" s="81">
        <f t="shared" si="15"/>
        <v>0</v>
      </c>
      <c r="L47" s="81">
        <f t="shared" si="15"/>
        <v>0</v>
      </c>
      <c r="M47" s="81">
        <f t="shared" si="15"/>
        <v>0</v>
      </c>
      <c r="N47" s="81">
        <f t="shared" si="2"/>
        <v>17561250</v>
      </c>
      <c r="O47" s="81">
        <f t="shared" si="3"/>
        <v>68975.400000000009</v>
      </c>
      <c r="P47" s="81">
        <f t="shared" si="4"/>
        <v>0</v>
      </c>
      <c r="Q47" s="81">
        <f t="shared" si="5"/>
        <v>0</v>
      </c>
      <c r="R47" s="81">
        <f t="shared" si="6"/>
        <v>0</v>
      </c>
      <c r="S47" s="81">
        <f t="shared" si="7"/>
        <v>0</v>
      </c>
      <c r="T47" s="81">
        <f t="shared" si="8"/>
        <v>4390312.5</v>
      </c>
      <c r="U47" s="81">
        <f t="shared" si="9"/>
        <v>224170.05000000002</v>
      </c>
      <c r="V47" s="81">
        <f t="shared" si="10"/>
        <v>0</v>
      </c>
      <c r="W47" s="81">
        <f t="shared" si="11"/>
        <v>0</v>
      </c>
      <c r="X47" s="81">
        <f t="shared" si="12"/>
        <v>0</v>
      </c>
      <c r="Y47" s="81">
        <f t="shared" si="13"/>
        <v>0</v>
      </c>
    </row>
    <row r="48" spans="1:235" ht="28" customHeight="1" x14ac:dyDescent="0.35">
      <c r="A48" s="1" t="s">
        <v>243</v>
      </c>
      <c r="B48" s="81">
        <f>IFERROR(VLOOKUP(A48,'Total EUROSTATS (2024)'!$A$5:$N$41,13,FALSE),IFERROR((VLOOKUP('Calculs Peaux et Cuirs (2024)'!A48,'Total (FAO) (2024)'!$A$4:$B$199,2,FALSE)*75%),"-"))</f>
        <v>307146</v>
      </c>
      <c r="C48" s="81">
        <f>IFERROR(VLOOKUP(A48,'Total EUROSTATS (2024)'!$A$5:$L$41,12,FALSE),IFERROR((VLOOKUP('Calculs Peaux et Cuirs (2024)'!A48,'Total (FAO) (2024)'!$A$4:$B$199,2)*25%),"-"))</f>
        <v>102382</v>
      </c>
      <c r="D48" s="81"/>
      <c r="E48" s="81"/>
      <c r="F48" s="81"/>
      <c r="G48" s="81"/>
      <c r="H48" s="81">
        <f t="shared" si="14"/>
        <v>184287.6</v>
      </c>
      <c r="I48" s="81">
        <f t="shared" si="14"/>
        <v>61429.2</v>
      </c>
      <c r="J48" s="81">
        <f t="shared" si="15"/>
        <v>0</v>
      </c>
      <c r="K48" s="81">
        <f t="shared" si="15"/>
        <v>0</v>
      </c>
      <c r="L48" s="81">
        <f t="shared" si="15"/>
        <v>0</v>
      </c>
      <c r="M48" s="81">
        <f t="shared" si="15"/>
        <v>0</v>
      </c>
      <c r="N48" s="81">
        <f t="shared" si="2"/>
        <v>6450066</v>
      </c>
      <c r="O48" s="81">
        <f t="shared" si="3"/>
        <v>798579.6</v>
      </c>
      <c r="P48" s="81">
        <f t="shared" si="4"/>
        <v>0</v>
      </c>
      <c r="Q48" s="81">
        <f t="shared" si="5"/>
        <v>0</v>
      </c>
      <c r="R48" s="81">
        <f t="shared" si="6"/>
        <v>0</v>
      </c>
      <c r="S48" s="81">
        <f t="shared" si="7"/>
        <v>0</v>
      </c>
      <c r="T48" s="81">
        <f t="shared" si="8"/>
        <v>1612516.5</v>
      </c>
      <c r="U48" s="81">
        <f t="shared" si="9"/>
        <v>2595383.6999999997</v>
      </c>
      <c r="V48" s="81">
        <f t="shared" si="10"/>
        <v>0</v>
      </c>
      <c r="W48" s="81">
        <f t="shared" si="11"/>
        <v>0</v>
      </c>
      <c r="X48" s="81">
        <f t="shared" si="12"/>
        <v>0</v>
      </c>
      <c r="Y48" s="81">
        <f t="shared" si="13"/>
        <v>0</v>
      </c>
    </row>
    <row r="49" spans="1:235" ht="28" customHeight="1" x14ac:dyDescent="0.35">
      <c r="A49" s="1" t="s">
        <v>244</v>
      </c>
      <c r="B49" s="81">
        <f>IFERROR(VLOOKUP(A49,'Total EUROSTATS (2024)'!$A$5:$N$41,13,FALSE),IFERROR((VLOOKUP('Calculs Peaux et Cuirs (2024)'!A49,'Total (FAO) (2024)'!$A$4:$B$199,2,FALSE)*75%),"-"))</f>
        <v>167919</v>
      </c>
      <c r="C49" s="81">
        <f>IFERROR(VLOOKUP(A49,'Total EUROSTATS (2024)'!$A$5:$L$41,12,FALSE),IFERROR((VLOOKUP('Calculs Peaux et Cuirs (2024)'!A49,'Total (FAO) (2024)'!$A$4:$B$199,2)*25%),"-"))</f>
        <v>55973</v>
      </c>
      <c r="D49" s="81"/>
      <c r="E49" s="81"/>
      <c r="F49" s="81"/>
      <c r="G49" s="81"/>
      <c r="H49" s="81">
        <f t="shared" si="14"/>
        <v>100751.4</v>
      </c>
      <c r="I49" s="81">
        <f t="shared" si="14"/>
        <v>33583.799999999996</v>
      </c>
      <c r="J49" s="81">
        <f t="shared" si="15"/>
        <v>0</v>
      </c>
      <c r="K49" s="81">
        <f t="shared" si="15"/>
        <v>0</v>
      </c>
      <c r="L49" s="81">
        <f t="shared" si="15"/>
        <v>0</v>
      </c>
      <c r="M49" s="81">
        <f t="shared" si="15"/>
        <v>0</v>
      </c>
      <c r="N49" s="81">
        <f t="shared" si="2"/>
        <v>3526299</v>
      </c>
      <c r="O49" s="81">
        <f t="shared" si="3"/>
        <v>436589.39999999997</v>
      </c>
      <c r="P49" s="81">
        <f t="shared" si="4"/>
        <v>0</v>
      </c>
      <c r="Q49" s="81">
        <f t="shared" si="5"/>
        <v>0</v>
      </c>
      <c r="R49" s="81">
        <f t="shared" si="6"/>
        <v>0</v>
      </c>
      <c r="S49" s="81">
        <f t="shared" si="7"/>
        <v>0</v>
      </c>
      <c r="T49" s="81">
        <f t="shared" si="8"/>
        <v>881574.75</v>
      </c>
      <c r="U49" s="81">
        <f t="shared" si="9"/>
        <v>1418915.5499999998</v>
      </c>
      <c r="V49" s="81">
        <f t="shared" si="10"/>
        <v>0</v>
      </c>
      <c r="W49" s="81">
        <f t="shared" si="11"/>
        <v>0</v>
      </c>
      <c r="X49" s="81">
        <f t="shared" si="12"/>
        <v>0</v>
      </c>
      <c r="Y49" s="81">
        <f t="shared" si="13"/>
        <v>0</v>
      </c>
    </row>
    <row r="50" spans="1:235" ht="28" customHeight="1" x14ac:dyDescent="0.35">
      <c r="A50" s="1" t="s">
        <v>245</v>
      </c>
      <c r="B50" s="81">
        <f>IFERROR(VLOOKUP(A50,'Total EUROSTATS (2024)'!$A$5:$N$41,13,FALSE),IFERROR((VLOOKUP('Calculs Peaux et Cuirs (2024)'!A50,'Total (FAO) (2024)'!$A$4:$B$199,2,FALSE)*75%),"-"))</f>
        <v>124400</v>
      </c>
      <c r="C50" s="81">
        <f>IFERROR(VLOOKUP(A50,'Total EUROSTATS (2024)'!$A$5:$L$41,12,FALSE),IFERROR((VLOOKUP('Calculs Peaux et Cuirs (2024)'!A50,'Total (FAO) (2024)'!$A$4:$B$199,2)*25%),"-"))</f>
        <v>34400</v>
      </c>
      <c r="D50" s="81"/>
      <c r="E50" s="81"/>
      <c r="F50" s="81"/>
      <c r="G50" s="81"/>
      <c r="H50" s="81">
        <f t="shared" si="14"/>
        <v>74640</v>
      </c>
      <c r="I50" s="81">
        <f t="shared" si="14"/>
        <v>20640</v>
      </c>
      <c r="J50" s="81">
        <f t="shared" si="15"/>
        <v>0</v>
      </c>
      <c r="K50" s="81">
        <f t="shared" si="15"/>
        <v>0</v>
      </c>
      <c r="L50" s="81">
        <f t="shared" si="15"/>
        <v>0</v>
      </c>
      <c r="M50" s="81">
        <f t="shared" si="15"/>
        <v>0</v>
      </c>
      <c r="N50" s="81">
        <f t="shared" si="2"/>
        <v>2612400</v>
      </c>
      <c r="O50" s="81">
        <f t="shared" si="3"/>
        <v>268320</v>
      </c>
      <c r="P50" s="81">
        <f t="shared" si="4"/>
        <v>0</v>
      </c>
      <c r="Q50" s="81">
        <f t="shared" si="5"/>
        <v>0</v>
      </c>
      <c r="R50" s="81">
        <f t="shared" si="6"/>
        <v>0</v>
      </c>
      <c r="S50" s="81">
        <f t="shared" si="7"/>
        <v>0</v>
      </c>
      <c r="T50" s="81">
        <f t="shared" si="8"/>
        <v>653100</v>
      </c>
      <c r="U50" s="81">
        <f t="shared" si="9"/>
        <v>872040</v>
      </c>
      <c r="V50" s="81">
        <f t="shared" si="10"/>
        <v>0</v>
      </c>
      <c r="W50" s="81">
        <f t="shared" si="11"/>
        <v>0</v>
      </c>
      <c r="X50" s="81">
        <f t="shared" si="12"/>
        <v>0</v>
      </c>
      <c r="Y50" s="81">
        <f t="shared" si="13"/>
        <v>0</v>
      </c>
    </row>
    <row r="51" spans="1:235" s="82" customFormat="1" ht="28" customHeight="1" x14ac:dyDescent="0.35">
      <c r="A51" s="1" t="s">
        <v>246</v>
      </c>
      <c r="B51" s="81">
        <f>IFERROR(VLOOKUP(A51,'Total EUROSTATS (2024)'!$A$5:$N$41,13,FALSE),IFERROR((VLOOKUP('Calculs Peaux et Cuirs (2024)'!A51,'Total (FAO) (2024)'!$A$4:$B$199,2,FALSE)*75%),"-"))</f>
        <v>225000</v>
      </c>
      <c r="C51" s="81">
        <f>IFERROR(VLOOKUP(A51,'Total EUROSTATS (2024)'!$A$5:$L$41,12,FALSE),IFERROR((VLOOKUP('Calculs Peaux et Cuirs (2024)'!A51,'Total (FAO) (2024)'!$A$4:$B$199,2)*25%),"-"))</f>
        <v>75000</v>
      </c>
      <c r="D51" s="81"/>
      <c r="E51" s="81"/>
      <c r="F51" s="81"/>
      <c r="G51" s="81"/>
      <c r="H51" s="83">
        <f t="shared" si="14"/>
        <v>135000</v>
      </c>
      <c r="I51" s="83">
        <f t="shared" si="14"/>
        <v>45000</v>
      </c>
      <c r="J51" s="81">
        <f t="shared" si="15"/>
        <v>0</v>
      </c>
      <c r="K51" s="81">
        <f t="shared" si="15"/>
        <v>0</v>
      </c>
      <c r="L51" s="81">
        <f t="shared" si="15"/>
        <v>0</v>
      </c>
      <c r="M51" s="81">
        <f t="shared" si="15"/>
        <v>0</v>
      </c>
      <c r="N51" s="83">
        <f t="shared" si="2"/>
        <v>4725000</v>
      </c>
      <c r="O51" s="83">
        <f t="shared" si="3"/>
        <v>585000</v>
      </c>
      <c r="P51" s="81">
        <f t="shared" si="4"/>
        <v>0</v>
      </c>
      <c r="Q51" s="81">
        <f t="shared" si="5"/>
        <v>0</v>
      </c>
      <c r="R51" s="81">
        <f t="shared" si="6"/>
        <v>0</v>
      </c>
      <c r="S51" s="81">
        <f t="shared" si="7"/>
        <v>0</v>
      </c>
      <c r="T51" s="83">
        <f t="shared" si="8"/>
        <v>1181250</v>
      </c>
      <c r="U51" s="83">
        <f t="shared" si="9"/>
        <v>1901250</v>
      </c>
      <c r="V51" s="81">
        <f t="shared" si="10"/>
        <v>0</v>
      </c>
      <c r="W51" s="81">
        <f t="shared" si="11"/>
        <v>0</v>
      </c>
      <c r="X51" s="81">
        <f t="shared" si="12"/>
        <v>0</v>
      </c>
      <c r="Y51" s="81">
        <f t="shared" si="13"/>
        <v>0</v>
      </c>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4"/>
      <c r="CR51" s="14"/>
      <c r="CS51" s="14"/>
      <c r="CT51" s="14"/>
      <c r="CU51" s="14"/>
      <c r="CV51" s="14"/>
      <c r="CW51" s="14"/>
      <c r="CX51" s="14"/>
      <c r="CY51" s="14"/>
      <c r="CZ51" s="14"/>
      <c r="DA51" s="14"/>
      <c r="DB51" s="14"/>
      <c r="DC51" s="14"/>
      <c r="DD51" s="14"/>
      <c r="DE51" s="14"/>
      <c r="DF51" s="14"/>
      <c r="DG51" s="14"/>
      <c r="DH51" s="14"/>
      <c r="DI51" s="14"/>
      <c r="DJ51" s="14"/>
      <c r="DK51" s="14"/>
      <c r="DL51" s="14"/>
      <c r="DM51" s="14"/>
      <c r="DN51" s="14"/>
      <c r="DO51" s="14"/>
      <c r="DP51" s="14"/>
      <c r="DQ51" s="14"/>
      <c r="DR51" s="14"/>
      <c r="DS51" s="14"/>
      <c r="DT51" s="14"/>
      <c r="DU51" s="14"/>
      <c r="DV51" s="14"/>
      <c r="DW51" s="14"/>
      <c r="DX51" s="14"/>
      <c r="DY51" s="14"/>
      <c r="DZ51" s="14"/>
      <c r="EA51" s="14"/>
      <c r="EB51" s="14"/>
      <c r="EC51" s="14"/>
      <c r="ED51" s="14"/>
      <c r="EE51" s="14"/>
      <c r="EF51" s="14"/>
      <c r="EG51" s="14"/>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c r="GL51" s="3"/>
      <c r="GM51" s="3"/>
      <c r="GN51" s="3"/>
      <c r="GO51" s="3"/>
      <c r="GP51" s="3"/>
      <c r="GQ51" s="3"/>
      <c r="GR51" s="3"/>
      <c r="GS51" s="3"/>
      <c r="GT51" s="3"/>
      <c r="GU51" s="3"/>
      <c r="GV51" s="3"/>
      <c r="GW51" s="3"/>
      <c r="GX51" s="3"/>
      <c r="GY51" s="3"/>
      <c r="GZ51" s="3"/>
      <c r="HA51" s="3"/>
      <c r="HB51" s="3"/>
      <c r="HC51" s="3"/>
      <c r="HD51" s="3"/>
      <c r="HE51" s="3"/>
      <c r="HF51" s="3"/>
      <c r="HG51" s="3"/>
      <c r="HH51" s="3"/>
      <c r="HI51" s="3"/>
      <c r="HJ51" s="3"/>
      <c r="HK51" s="3"/>
      <c r="HL51" s="3"/>
      <c r="HM51" s="3"/>
      <c r="HN51" s="3"/>
      <c r="HO51" s="3"/>
      <c r="HP51" s="3"/>
      <c r="HQ51" s="3"/>
      <c r="HR51" s="3"/>
      <c r="HS51" s="3"/>
      <c r="HT51" s="3"/>
      <c r="HU51" s="3"/>
      <c r="HV51" s="3"/>
      <c r="HW51" s="3"/>
      <c r="HX51" s="3"/>
      <c r="HY51" s="3"/>
      <c r="HZ51" s="3"/>
      <c r="IA51" s="3"/>
    </row>
    <row r="52" spans="1:235" ht="28" customHeight="1" x14ac:dyDescent="0.35">
      <c r="A52" s="1" t="s">
        <v>247</v>
      </c>
      <c r="B52" s="81">
        <f>IFERROR(VLOOKUP(A52,'Total EUROSTATS (2024)'!$A$5:$N$41,13,FALSE),IFERROR((VLOOKUP('Calculs Peaux et Cuirs (2024)'!A52,'Total (FAO) (2024)'!$A$4:$B$199,2,FALSE)*75%),"-"))</f>
        <v>432300</v>
      </c>
      <c r="C52" s="81">
        <f>IFERROR(VLOOKUP(A52,'Total EUROSTATS (2024)'!$A$5:$L$41,12,FALSE),IFERROR((VLOOKUP('Calculs Peaux et Cuirs (2024)'!A52,'Total (FAO) (2024)'!$A$4:$B$199,2)*25%),"-"))</f>
        <v>400</v>
      </c>
      <c r="D52" s="81"/>
      <c r="E52" s="81"/>
      <c r="F52" s="81"/>
      <c r="G52" s="81"/>
      <c r="H52" s="81">
        <f t="shared" si="14"/>
        <v>259380</v>
      </c>
      <c r="I52" s="81">
        <f t="shared" si="14"/>
        <v>240</v>
      </c>
      <c r="J52" s="81">
        <f t="shared" si="15"/>
        <v>0</v>
      </c>
      <c r="K52" s="81">
        <f t="shared" si="15"/>
        <v>0</v>
      </c>
      <c r="L52" s="81">
        <f t="shared" si="15"/>
        <v>0</v>
      </c>
      <c r="M52" s="81">
        <f t="shared" si="15"/>
        <v>0</v>
      </c>
      <c r="N52" s="81">
        <f t="shared" si="2"/>
        <v>9078300</v>
      </c>
      <c r="O52" s="81">
        <f t="shared" si="3"/>
        <v>3120</v>
      </c>
      <c r="P52" s="81">
        <f t="shared" si="4"/>
        <v>0</v>
      </c>
      <c r="Q52" s="81">
        <f t="shared" si="5"/>
        <v>0</v>
      </c>
      <c r="R52" s="81">
        <f t="shared" si="6"/>
        <v>0</v>
      </c>
      <c r="S52" s="81">
        <f t="shared" si="7"/>
        <v>0</v>
      </c>
      <c r="T52" s="81">
        <f t="shared" si="8"/>
        <v>2269575</v>
      </c>
      <c r="U52" s="81">
        <f t="shared" si="9"/>
        <v>10140</v>
      </c>
      <c r="V52" s="81">
        <f t="shared" si="10"/>
        <v>0</v>
      </c>
      <c r="W52" s="81">
        <f t="shared" si="11"/>
        <v>0</v>
      </c>
      <c r="X52" s="81">
        <f t="shared" si="12"/>
        <v>0</v>
      </c>
      <c r="Y52" s="81">
        <f t="shared" si="13"/>
        <v>0</v>
      </c>
    </row>
    <row r="53" spans="1:235" s="82" customFormat="1" ht="28" customHeight="1" x14ac:dyDescent="0.35">
      <c r="A53" s="1" t="s">
        <v>248</v>
      </c>
      <c r="B53" s="81">
        <f>IFERROR(VLOOKUP(A53,'Total EUROSTATS (2024)'!$A$5:$N$41,13,FALSE),IFERROR((VLOOKUP('Calculs Peaux et Cuirs (2024)'!A53,'Total (FAO) (2024)'!$A$4:$B$199,2,FALSE)*75%),"-"))</f>
        <v>45008.25</v>
      </c>
      <c r="C53" s="81">
        <f>IFERROR(VLOOKUP(A53,'Total EUROSTATS (2024)'!$A$5:$L$41,12,FALSE),IFERROR((VLOOKUP('Calculs Peaux et Cuirs (2024)'!A53,'Total (FAO) (2024)'!$A$4:$B$199,2)*25%),"-"))</f>
        <v>15002.75</v>
      </c>
      <c r="D53" s="81"/>
      <c r="E53" s="81"/>
      <c r="F53" s="81"/>
      <c r="G53" s="81"/>
      <c r="H53" s="83">
        <f t="shared" si="14"/>
        <v>27004.95</v>
      </c>
      <c r="I53" s="83">
        <f t="shared" si="14"/>
        <v>9001.65</v>
      </c>
      <c r="J53" s="81">
        <f t="shared" si="15"/>
        <v>0</v>
      </c>
      <c r="K53" s="81">
        <f t="shared" si="15"/>
        <v>0</v>
      </c>
      <c r="L53" s="81">
        <f t="shared" si="15"/>
        <v>0</v>
      </c>
      <c r="M53" s="81">
        <f t="shared" si="15"/>
        <v>0</v>
      </c>
      <c r="N53" s="83">
        <f t="shared" si="2"/>
        <v>945173.25</v>
      </c>
      <c r="O53" s="83">
        <f t="shared" si="3"/>
        <v>117021.45</v>
      </c>
      <c r="P53" s="81">
        <f t="shared" si="4"/>
        <v>0</v>
      </c>
      <c r="Q53" s="81">
        <f t="shared" si="5"/>
        <v>0</v>
      </c>
      <c r="R53" s="81">
        <f t="shared" si="6"/>
        <v>0</v>
      </c>
      <c r="S53" s="81">
        <f t="shared" si="7"/>
        <v>0</v>
      </c>
      <c r="T53" s="83">
        <f t="shared" si="8"/>
        <v>236293.3125</v>
      </c>
      <c r="U53" s="83">
        <f t="shared" si="9"/>
        <v>380319.71249999997</v>
      </c>
      <c r="V53" s="81">
        <f t="shared" si="10"/>
        <v>0</v>
      </c>
      <c r="W53" s="81">
        <f t="shared" si="11"/>
        <v>0</v>
      </c>
      <c r="X53" s="81">
        <f t="shared" si="12"/>
        <v>0</v>
      </c>
      <c r="Y53" s="81">
        <f t="shared" si="13"/>
        <v>0</v>
      </c>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c r="CM53" s="14"/>
      <c r="CN53" s="14"/>
      <c r="CO53" s="14"/>
      <c r="CP53" s="14"/>
      <c r="CQ53" s="14"/>
      <c r="CR53" s="14"/>
      <c r="CS53" s="14"/>
      <c r="CT53" s="14"/>
      <c r="CU53" s="14"/>
      <c r="CV53" s="14"/>
      <c r="CW53" s="14"/>
      <c r="CX53" s="14"/>
      <c r="CY53" s="14"/>
      <c r="CZ53" s="14"/>
      <c r="DA53" s="14"/>
      <c r="DB53" s="14"/>
      <c r="DC53" s="14"/>
      <c r="DD53" s="14"/>
      <c r="DE53" s="14"/>
      <c r="DF53" s="14"/>
      <c r="DG53" s="14"/>
      <c r="DH53" s="14"/>
      <c r="DI53" s="14"/>
      <c r="DJ53" s="14"/>
      <c r="DK53" s="14"/>
      <c r="DL53" s="14"/>
      <c r="DM53" s="14"/>
      <c r="DN53" s="14"/>
      <c r="DO53" s="14"/>
      <c r="DP53" s="14"/>
      <c r="DQ53" s="14"/>
      <c r="DR53" s="14"/>
      <c r="DS53" s="14"/>
      <c r="DT53" s="14"/>
      <c r="DU53" s="14"/>
      <c r="DV53" s="14"/>
      <c r="DW53" s="14"/>
      <c r="DX53" s="14"/>
      <c r="DY53" s="14"/>
      <c r="DZ53" s="14"/>
      <c r="EA53" s="14"/>
      <c r="EB53" s="14"/>
      <c r="EC53" s="14"/>
      <c r="ED53" s="14"/>
      <c r="EE53" s="14"/>
      <c r="EF53" s="14"/>
      <c r="EG53" s="14"/>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row>
    <row r="54" spans="1:235" ht="28" customHeight="1" x14ac:dyDescent="0.35">
      <c r="A54" s="1" t="s">
        <v>249</v>
      </c>
      <c r="B54" s="81">
        <f>IFERROR(VLOOKUP(A54,'Total EUROSTATS (2024)'!$A$5:$N$41,13,FALSE),IFERROR((VLOOKUP('Calculs Peaux et Cuirs (2024)'!A54,'Total (FAO) (2024)'!$A$4:$B$199,2,FALSE)*75%),"-"))</f>
        <v>2266.5</v>
      </c>
      <c r="C54" s="81">
        <f>IFERROR(VLOOKUP(A54,'Total EUROSTATS (2024)'!$A$5:$L$41,12,FALSE),IFERROR((VLOOKUP('Calculs Peaux et Cuirs (2024)'!A54,'Total (FAO) (2024)'!$A$4:$B$199,2)*25%),"-"))</f>
        <v>755.5</v>
      </c>
      <c r="D54" s="81"/>
      <c r="E54" s="81"/>
      <c r="F54" s="81"/>
      <c r="G54" s="81"/>
      <c r="H54" s="81">
        <f t="shared" si="14"/>
        <v>1359.8999999999999</v>
      </c>
      <c r="I54" s="81">
        <f t="shared" si="14"/>
        <v>453.3</v>
      </c>
      <c r="J54" s="81">
        <f t="shared" si="15"/>
        <v>0</v>
      </c>
      <c r="K54" s="81">
        <f t="shared" si="15"/>
        <v>0</v>
      </c>
      <c r="L54" s="81">
        <f t="shared" si="15"/>
        <v>0</v>
      </c>
      <c r="M54" s="81">
        <f t="shared" si="15"/>
        <v>0</v>
      </c>
      <c r="N54" s="81">
        <f t="shared" si="2"/>
        <v>47596.499999999993</v>
      </c>
      <c r="O54" s="81">
        <f t="shared" si="3"/>
        <v>5892.9000000000005</v>
      </c>
      <c r="P54" s="81">
        <f t="shared" si="4"/>
        <v>0</v>
      </c>
      <c r="Q54" s="81">
        <f t="shared" si="5"/>
        <v>0</v>
      </c>
      <c r="R54" s="81">
        <f t="shared" si="6"/>
        <v>0</v>
      </c>
      <c r="S54" s="81">
        <f t="shared" si="7"/>
        <v>0</v>
      </c>
      <c r="T54" s="81">
        <f t="shared" si="8"/>
        <v>11899.124999999998</v>
      </c>
      <c r="U54" s="81">
        <f t="shared" si="9"/>
        <v>19151.925000000003</v>
      </c>
      <c r="V54" s="81">
        <f t="shared" si="10"/>
        <v>0</v>
      </c>
      <c r="W54" s="81">
        <f t="shared" si="11"/>
        <v>0</v>
      </c>
      <c r="X54" s="81">
        <f t="shared" si="12"/>
        <v>0</v>
      </c>
      <c r="Y54" s="81">
        <f t="shared" si="13"/>
        <v>0</v>
      </c>
    </row>
    <row r="55" spans="1:235" ht="28" customHeight="1" x14ac:dyDescent="0.35">
      <c r="A55" s="1" t="s">
        <v>661</v>
      </c>
      <c r="B55" s="81">
        <f>IFERROR(VLOOKUP(A55,'Total EUROSTATS (2024)'!$A$5:$N$41,13,FALSE),IFERROR((VLOOKUP('Calculs Peaux et Cuirs (2024)'!A55,'Total (FAO) (2024)'!$A$4:$B$199,2,FALSE)*75%),"-"))</f>
        <v>868388.25</v>
      </c>
      <c r="C55" s="81">
        <f>IFERROR(VLOOKUP(A55,'Total EUROSTATS (2024)'!$A$5:$L$41,12,FALSE),IFERROR((VLOOKUP('Calculs Peaux et Cuirs (2024)'!A55,'Total (FAO) (2024)'!$A$4:$B$199,2)*25%),"-"))</f>
        <v>289462.75</v>
      </c>
      <c r="D55" s="81"/>
      <c r="E55" s="81"/>
      <c r="F55" s="81"/>
      <c r="G55" s="81"/>
      <c r="H55" s="81">
        <f t="shared" si="14"/>
        <v>521032.94999999995</v>
      </c>
      <c r="I55" s="81">
        <f t="shared" si="14"/>
        <v>173677.65</v>
      </c>
      <c r="J55" s="81">
        <f t="shared" si="15"/>
        <v>0</v>
      </c>
      <c r="K55" s="81">
        <f t="shared" si="15"/>
        <v>0</v>
      </c>
      <c r="L55" s="81">
        <f t="shared" si="15"/>
        <v>0</v>
      </c>
      <c r="M55" s="81">
        <f t="shared" si="15"/>
        <v>0</v>
      </c>
      <c r="N55" s="81">
        <f t="shared" si="2"/>
        <v>18236153.25</v>
      </c>
      <c r="O55" s="81">
        <f t="shared" si="3"/>
        <v>2257809.4499999997</v>
      </c>
      <c r="P55" s="81">
        <f t="shared" si="4"/>
        <v>0</v>
      </c>
      <c r="Q55" s="81">
        <f t="shared" si="5"/>
        <v>0</v>
      </c>
      <c r="R55" s="81">
        <f t="shared" si="6"/>
        <v>0</v>
      </c>
      <c r="S55" s="81">
        <f t="shared" si="7"/>
        <v>0</v>
      </c>
      <c r="T55" s="81">
        <f t="shared" si="8"/>
        <v>4559038.3125</v>
      </c>
      <c r="U55" s="81">
        <f t="shared" si="9"/>
        <v>7337880.7124999994</v>
      </c>
      <c r="V55" s="81">
        <f t="shared" si="10"/>
        <v>0</v>
      </c>
      <c r="W55" s="81">
        <f t="shared" si="11"/>
        <v>0</v>
      </c>
      <c r="X55" s="81">
        <f t="shared" si="12"/>
        <v>0</v>
      </c>
      <c r="Y55" s="81">
        <f t="shared" si="13"/>
        <v>0</v>
      </c>
    </row>
    <row r="56" spans="1:235" ht="28" customHeight="1" x14ac:dyDescent="0.35">
      <c r="A56" s="1" t="s">
        <v>250</v>
      </c>
      <c r="B56" s="81">
        <f>IFERROR(VLOOKUP(A56,'Total EUROSTATS (2024)'!$A$5:$N$41,13,FALSE),IFERROR((VLOOKUP('Calculs Peaux et Cuirs (2024)'!A56,'Total (FAO) (2024)'!$A$4:$B$199,2,FALSE)*75%),"-"))</f>
        <v>66015.75</v>
      </c>
      <c r="C56" s="81">
        <f>IFERROR(VLOOKUP(A56,'Total EUROSTATS (2024)'!$A$5:$L$41,12,FALSE),IFERROR((VLOOKUP('Calculs Peaux et Cuirs (2024)'!A56,'Total (FAO) (2024)'!$A$4:$B$199,2)*25%),"-"))</f>
        <v>22005.25</v>
      </c>
      <c r="D56" s="81"/>
      <c r="E56" s="81"/>
      <c r="F56" s="81"/>
      <c r="G56" s="81"/>
      <c r="H56" s="81">
        <f t="shared" si="14"/>
        <v>39609.449999999997</v>
      </c>
      <c r="I56" s="81">
        <f t="shared" si="14"/>
        <v>13203.15</v>
      </c>
      <c r="J56" s="81">
        <f t="shared" si="15"/>
        <v>0</v>
      </c>
      <c r="K56" s="81">
        <f t="shared" si="15"/>
        <v>0</v>
      </c>
      <c r="L56" s="81">
        <f t="shared" si="15"/>
        <v>0</v>
      </c>
      <c r="M56" s="81">
        <f t="shared" si="15"/>
        <v>0</v>
      </c>
      <c r="N56" s="81">
        <f t="shared" si="2"/>
        <v>1386330.75</v>
      </c>
      <c r="O56" s="81">
        <f t="shared" si="3"/>
        <v>171640.94999999998</v>
      </c>
      <c r="P56" s="81">
        <f t="shared" si="4"/>
        <v>0</v>
      </c>
      <c r="Q56" s="81">
        <f t="shared" si="5"/>
        <v>0</v>
      </c>
      <c r="R56" s="81">
        <f t="shared" si="6"/>
        <v>0</v>
      </c>
      <c r="S56" s="81">
        <f t="shared" si="7"/>
        <v>0</v>
      </c>
      <c r="T56" s="81">
        <f t="shared" si="8"/>
        <v>346582.6875</v>
      </c>
      <c r="U56" s="81">
        <f t="shared" si="9"/>
        <v>557833.08749999991</v>
      </c>
      <c r="V56" s="81">
        <f t="shared" si="10"/>
        <v>0</v>
      </c>
      <c r="W56" s="81">
        <f t="shared" si="11"/>
        <v>0</v>
      </c>
      <c r="X56" s="81">
        <f t="shared" si="12"/>
        <v>0</v>
      </c>
      <c r="Y56" s="81">
        <f t="shared" si="13"/>
        <v>0</v>
      </c>
    </row>
    <row r="57" spans="1:235" ht="28" customHeight="1" x14ac:dyDescent="0.35">
      <c r="A57" s="1" t="s">
        <v>662</v>
      </c>
      <c r="B57" s="81">
        <f>IFERROR(VLOOKUP(A57,'Total EUROSTATS (2024)'!$A$5:$N$41,13,FALSE),IFERROR((VLOOKUP('Calculs Peaux et Cuirs (2024)'!A57,'Total (FAO) (2024)'!$A$4:$B$199,2,FALSE)*75%),"-"))</f>
        <v>810063.75</v>
      </c>
      <c r="C57" s="81">
        <f>IFERROR(VLOOKUP(A57,'Total EUROSTATS (2024)'!$A$5:$L$41,12,FALSE),IFERROR((VLOOKUP('Calculs Peaux et Cuirs (2024)'!A57,'Total (FAO) (2024)'!$A$4:$B$199,2)*25%),"-"))</f>
        <v>270021.25</v>
      </c>
      <c r="D57" s="81"/>
      <c r="E57" s="81"/>
      <c r="F57" s="81"/>
      <c r="G57" s="81"/>
      <c r="H57" s="81">
        <f t="shared" si="14"/>
        <v>486038.25</v>
      </c>
      <c r="I57" s="81">
        <f t="shared" si="14"/>
        <v>162012.75</v>
      </c>
      <c r="J57" s="81">
        <f t="shared" si="15"/>
        <v>0</v>
      </c>
      <c r="K57" s="81">
        <f t="shared" si="15"/>
        <v>0</v>
      </c>
      <c r="L57" s="81">
        <f t="shared" si="15"/>
        <v>0</v>
      </c>
      <c r="M57" s="81">
        <f t="shared" si="15"/>
        <v>0</v>
      </c>
      <c r="N57" s="81">
        <f t="shared" si="2"/>
        <v>17011338.75</v>
      </c>
      <c r="O57" s="81">
        <f t="shared" si="3"/>
        <v>2106165.75</v>
      </c>
      <c r="P57" s="81">
        <f t="shared" si="4"/>
        <v>0</v>
      </c>
      <c r="Q57" s="81">
        <f t="shared" si="5"/>
        <v>0</v>
      </c>
      <c r="R57" s="81">
        <f t="shared" si="6"/>
        <v>0</v>
      </c>
      <c r="S57" s="81">
        <f t="shared" si="7"/>
        <v>0</v>
      </c>
      <c r="T57" s="81">
        <f t="shared" si="8"/>
        <v>4252834.6875</v>
      </c>
      <c r="U57" s="81">
        <f t="shared" si="9"/>
        <v>6845038.6875</v>
      </c>
      <c r="V57" s="81">
        <f t="shared" si="10"/>
        <v>0</v>
      </c>
      <c r="W57" s="81">
        <f t="shared" si="11"/>
        <v>0</v>
      </c>
      <c r="X57" s="81">
        <f t="shared" si="12"/>
        <v>0</v>
      </c>
      <c r="Y57" s="81">
        <f t="shared" si="13"/>
        <v>0</v>
      </c>
    </row>
    <row r="58" spans="1:235" ht="28" customHeight="1" x14ac:dyDescent="0.35">
      <c r="A58" s="1" t="s">
        <v>663</v>
      </c>
      <c r="B58" s="81">
        <f>IFERROR(VLOOKUP(A58,'Total EUROSTATS (2024)'!$A$5:$N$41,13,FALSE),IFERROR((VLOOKUP('Calculs Peaux et Cuirs (2024)'!A58,'Total (FAO) (2024)'!$A$4:$B$199,2,FALSE)*75%),"-"))</f>
        <v>190649.25</v>
      </c>
      <c r="C58" s="81">
        <f>IFERROR(VLOOKUP(A58,'Total EUROSTATS (2024)'!$A$5:$L$41,12,FALSE),IFERROR((VLOOKUP('Calculs Peaux et Cuirs (2024)'!A58,'Total (FAO) (2024)'!$A$4:$B$199,2)*25%),"-"))</f>
        <v>63549.75</v>
      </c>
      <c r="D58" s="81"/>
      <c r="E58" s="81"/>
      <c r="F58" s="81"/>
      <c r="G58" s="81"/>
      <c r="H58" s="81">
        <f t="shared" si="14"/>
        <v>114389.55</v>
      </c>
      <c r="I58" s="81">
        <f t="shared" si="14"/>
        <v>38129.85</v>
      </c>
      <c r="J58" s="81">
        <f t="shared" si="15"/>
        <v>0</v>
      </c>
      <c r="K58" s="81">
        <f t="shared" si="15"/>
        <v>0</v>
      </c>
      <c r="L58" s="81">
        <f t="shared" si="15"/>
        <v>0</v>
      </c>
      <c r="M58" s="81">
        <f t="shared" si="15"/>
        <v>0</v>
      </c>
      <c r="N58" s="81">
        <f t="shared" si="2"/>
        <v>4003634.25</v>
      </c>
      <c r="O58" s="81">
        <f t="shared" si="3"/>
        <v>495688.05</v>
      </c>
      <c r="P58" s="81">
        <f t="shared" si="4"/>
        <v>0</v>
      </c>
      <c r="Q58" s="81">
        <f t="shared" si="5"/>
        <v>0</v>
      </c>
      <c r="R58" s="81">
        <f t="shared" si="6"/>
        <v>0</v>
      </c>
      <c r="S58" s="81">
        <f t="shared" si="7"/>
        <v>0</v>
      </c>
      <c r="T58" s="81">
        <f t="shared" si="8"/>
        <v>1000908.5625</v>
      </c>
      <c r="U58" s="81">
        <f t="shared" si="9"/>
        <v>1610986.1624999999</v>
      </c>
      <c r="V58" s="81">
        <f t="shared" si="10"/>
        <v>0</v>
      </c>
      <c r="W58" s="81">
        <f t="shared" si="11"/>
        <v>0</v>
      </c>
      <c r="X58" s="81">
        <f t="shared" si="12"/>
        <v>0</v>
      </c>
      <c r="Y58" s="81">
        <f t="shared" si="13"/>
        <v>0</v>
      </c>
    </row>
    <row r="59" spans="1:235" ht="28" customHeight="1" x14ac:dyDescent="0.35">
      <c r="A59" s="1" t="s">
        <v>251</v>
      </c>
      <c r="B59" s="81">
        <f>IFERROR(VLOOKUP(A59,'Total EUROSTATS (2024)'!$A$5:$N$41,13,FALSE),IFERROR((VLOOKUP('Calculs Peaux et Cuirs (2024)'!A59,'Total (FAO) (2024)'!$A$4:$B$199,2,FALSE)*75%),"-"))</f>
        <v>2432330</v>
      </c>
      <c r="C59" s="81">
        <f>IFERROR(VLOOKUP(A59,'Total EUROSTATS (2024)'!$A$5:$L$41,12,FALSE),IFERROR((VLOOKUP('Calculs Peaux et Cuirs (2024)'!A59,'Total (FAO) (2024)'!$A$4:$B$199,2)*25%),"-"))</f>
        <v>51240</v>
      </c>
      <c r="D59" s="81"/>
      <c r="E59" s="81"/>
      <c r="F59" s="81"/>
      <c r="G59" s="81"/>
      <c r="H59" s="81">
        <f t="shared" si="14"/>
        <v>1459398</v>
      </c>
      <c r="I59" s="81">
        <f t="shared" si="14"/>
        <v>30744</v>
      </c>
      <c r="J59" s="81">
        <f t="shared" si="15"/>
        <v>0</v>
      </c>
      <c r="K59" s="81">
        <f t="shared" si="15"/>
        <v>0</v>
      </c>
      <c r="L59" s="81">
        <f t="shared" si="15"/>
        <v>0</v>
      </c>
      <c r="M59" s="81">
        <f t="shared" si="15"/>
        <v>0</v>
      </c>
      <c r="N59" s="81">
        <f t="shared" si="2"/>
        <v>51078930</v>
      </c>
      <c r="O59" s="81">
        <f t="shared" si="3"/>
        <v>399672</v>
      </c>
      <c r="P59" s="81">
        <f t="shared" si="4"/>
        <v>0</v>
      </c>
      <c r="Q59" s="81">
        <f t="shared" si="5"/>
        <v>0</v>
      </c>
      <c r="R59" s="81">
        <f t="shared" si="6"/>
        <v>0</v>
      </c>
      <c r="S59" s="81">
        <f t="shared" si="7"/>
        <v>0</v>
      </c>
      <c r="T59" s="81">
        <f t="shared" si="8"/>
        <v>12769732.5</v>
      </c>
      <c r="U59" s="81">
        <f t="shared" si="9"/>
        <v>1298934</v>
      </c>
      <c r="V59" s="81">
        <f t="shared" si="10"/>
        <v>0</v>
      </c>
      <c r="W59" s="81">
        <f t="shared" si="11"/>
        <v>0</v>
      </c>
      <c r="X59" s="81">
        <f t="shared" si="12"/>
        <v>0</v>
      </c>
      <c r="Y59" s="81">
        <f t="shared" si="13"/>
        <v>0</v>
      </c>
    </row>
    <row r="60" spans="1:235" ht="28" customHeight="1" x14ac:dyDescent="0.35">
      <c r="A60" s="1" t="s">
        <v>252</v>
      </c>
      <c r="B60" s="81">
        <f>IFERROR(VLOOKUP(A60,'Total EUROSTATS (2024)'!$A$5:$N$41,13,FALSE),IFERROR((VLOOKUP('Calculs Peaux et Cuirs (2024)'!A60,'Total (FAO) (2024)'!$A$4:$B$199,2,FALSE)*75%),"-"))</f>
        <v>27310</v>
      </c>
      <c r="C60" s="81">
        <f>IFERROR(VLOOKUP(A60,'Total EUROSTATS (2024)'!$A$5:$L$41,12,FALSE),IFERROR((VLOOKUP('Calculs Peaux et Cuirs (2024)'!A60,'Total (FAO) (2024)'!$A$4:$B$199,2)*25%),"-"))</f>
        <v>1910</v>
      </c>
      <c r="D60" s="81"/>
      <c r="E60" s="81"/>
      <c r="F60" s="81"/>
      <c r="G60" s="81"/>
      <c r="H60" s="81">
        <f t="shared" si="14"/>
        <v>16386</v>
      </c>
      <c r="I60" s="81">
        <f t="shared" si="14"/>
        <v>1146</v>
      </c>
      <c r="J60" s="81">
        <f t="shared" si="15"/>
        <v>0</v>
      </c>
      <c r="K60" s="81">
        <f t="shared" si="15"/>
        <v>0</v>
      </c>
      <c r="L60" s="81">
        <f t="shared" si="15"/>
        <v>0</v>
      </c>
      <c r="M60" s="81">
        <f t="shared" si="15"/>
        <v>0</v>
      </c>
      <c r="N60" s="81">
        <f t="shared" si="2"/>
        <v>573510</v>
      </c>
      <c r="O60" s="81">
        <f t="shared" si="3"/>
        <v>14898</v>
      </c>
      <c r="P60" s="81">
        <f t="shared" si="4"/>
        <v>0</v>
      </c>
      <c r="Q60" s="81">
        <f t="shared" si="5"/>
        <v>0</v>
      </c>
      <c r="R60" s="81">
        <f t="shared" si="6"/>
        <v>0</v>
      </c>
      <c r="S60" s="81">
        <f t="shared" si="7"/>
        <v>0</v>
      </c>
      <c r="T60" s="81">
        <f t="shared" si="8"/>
        <v>143377.5</v>
      </c>
      <c r="U60" s="81">
        <f t="shared" si="9"/>
        <v>48418.5</v>
      </c>
      <c r="V60" s="81">
        <f t="shared" si="10"/>
        <v>0</v>
      </c>
      <c r="W60" s="81">
        <f t="shared" si="11"/>
        <v>0</v>
      </c>
      <c r="X60" s="81">
        <f t="shared" si="12"/>
        <v>0</v>
      </c>
      <c r="Y60" s="81">
        <f t="shared" si="13"/>
        <v>0</v>
      </c>
    </row>
    <row r="61" spans="1:235" s="82" customFormat="1" ht="28" customHeight="1" x14ac:dyDescent="0.35">
      <c r="A61" s="1" t="s">
        <v>253</v>
      </c>
      <c r="B61" s="81">
        <f>IFERROR(VLOOKUP(A61,'Total EUROSTATS (2024)'!$A$5:$N$41,13,FALSE),IFERROR((VLOOKUP('Calculs Peaux et Cuirs (2024)'!A61,'Total (FAO) (2024)'!$A$4:$B$199,2,FALSE)*75%),"-"))</f>
        <v>59757</v>
      </c>
      <c r="C61" s="81">
        <f>IFERROR(VLOOKUP(A61,'Total EUROSTATS (2024)'!$A$5:$L$41,12,FALSE),IFERROR((VLOOKUP('Calculs Peaux et Cuirs (2024)'!A61,'Total (FAO) (2024)'!$A$4:$B$199,2)*25%),"-"))</f>
        <v>19919</v>
      </c>
      <c r="D61" s="81"/>
      <c r="E61" s="81"/>
      <c r="F61" s="81"/>
      <c r="G61" s="81"/>
      <c r="H61" s="83">
        <f t="shared" si="14"/>
        <v>35854.199999999997</v>
      </c>
      <c r="I61" s="83">
        <f t="shared" si="14"/>
        <v>11951.4</v>
      </c>
      <c r="J61" s="81">
        <f t="shared" si="15"/>
        <v>0</v>
      </c>
      <c r="K61" s="81">
        <f t="shared" si="15"/>
        <v>0</v>
      </c>
      <c r="L61" s="81">
        <f t="shared" si="15"/>
        <v>0</v>
      </c>
      <c r="M61" s="81">
        <f t="shared" si="15"/>
        <v>0</v>
      </c>
      <c r="N61" s="83">
        <f t="shared" si="2"/>
        <v>1254897</v>
      </c>
      <c r="O61" s="83">
        <f t="shared" si="3"/>
        <v>155368.19999999998</v>
      </c>
      <c r="P61" s="81">
        <f t="shared" si="4"/>
        <v>0</v>
      </c>
      <c r="Q61" s="81">
        <f t="shared" si="5"/>
        <v>0</v>
      </c>
      <c r="R61" s="81">
        <f t="shared" si="6"/>
        <v>0</v>
      </c>
      <c r="S61" s="81">
        <f t="shared" si="7"/>
        <v>0</v>
      </c>
      <c r="T61" s="83">
        <f t="shared" si="8"/>
        <v>313724.25</v>
      </c>
      <c r="U61" s="83">
        <f t="shared" si="9"/>
        <v>504946.64999999997</v>
      </c>
      <c r="V61" s="81">
        <f t="shared" si="10"/>
        <v>0</v>
      </c>
      <c r="W61" s="81">
        <f t="shared" si="11"/>
        <v>0</v>
      </c>
      <c r="X61" s="81">
        <f t="shared" si="12"/>
        <v>0</v>
      </c>
      <c r="Y61" s="81">
        <f t="shared" si="13"/>
        <v>0</v>
      </c>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c r="BW61" s="14"/>
      <c r="BX61" s="14"/>
      <c r="BY61" s="14"/>
      <c r="BZ61" s="14"/>
      <c r="CA61" s="14"/>
      <c r="CB61" s="14"/>
      <c r="CC61" s="14"/>
      <c r="CD61" s="14"/>
      <c r="CE61" s="14"/>
      <c r="CF61" s="14"/>
      <c r="CG61" s="14"/>
      <c r="CH61" s="14"/>
      <c r="CI61" s="14"/>
      <c r="CJ61" s="14"/>
      <c r="CK61" s="14"/>
      <c r="CL61" s="14"/>
      <c r="CM61" s="14"/>
      <c r="CN61" s="14"/>
      <c r="CO61" s="14"/>
      <c r="CP61" s="14"/>
      <c r="CQ61" s="14"/>
      <c r="CR61" s="14"/>
      <c r="CS61" s="14"/>
      <c r="CT61" s="14"/>
      <c r="CU61" s="14"/>
      <c r="CV61" s="14"/>
      <c r="CW61" s="14"/>
      <c r="CX61" s="14"/>
      <c r="CY61" s="14"/>
      <c r="CZ61" s="14"/>
      <c r="DA61" s="14"/>
      <c r="DB61" s="14"/>
      <c r="DC61" s="14"/>
      <c r="DD61" s="14"/>
      <c r="DE61" s="14"/>
      <c r="DF61" s="14"/>
      <c r="DG61" s="14"/>
      <c r="DH61" s="14"/>
      <c r="DI61" s="14"/>
      <c r="DJ61" s="14"/>
      <c r="DK61" s="14"/>
      <c r="DL61" s="14"/>
      <c r="DM61" s="14"/>
      <c r="DN61" s="14"/>
      <c r="DO61" s="14"/>
      <c r="DP61" s="14"/>
      <c r="DQ61" s="14"/>
      <c r="DR61" s="14"/>
      <c r="DS61" s="14"/>
      <c r="DT61" s="14"/>
      <c r="DU61" s="14"/>
      <c r="DV61" s="14"/>
      <c r="DW61" s="14"/>
      <c r="DX61" s="14"/>
      <c r="DY61" s="14"/>
      <c r="DZ61" s="14"/>
      <c r="EA61" s="14"/>
      <c r="EB61" s="14"/>
      <c r="EC61" s="14"/>
      <c r="ED61" s="14"/>
      <c r="EE61" s="14"/>
      <c r="EF61" s="14"/>
      <c r="EG61" s="14"/>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3"/>
      <c r="FH61" s="3"/>
      <c r="FI61" s="3"/>
      <c r="FJ61" s="3"/>
      <c r="FK61" s="3"/>
      <c r="FL61" s="3"/>
      <c r="FM61" s="3"/>
      <c r="FN61" s="3"/>
      <c r="FO61" s="3"/>
      <c r="FP61" s="3"/>
      <c r="FQ61" s="3"/>
      <c r="FR61" s="3"/>
      <c r="FS61" s="3"/>
      <c r="FT61" s="3"/>
      <c r="FU61" s="3"/>
      <c r="FV61" s="3"/>
      <c r="FW61" s="3"/>
      <c r="FX61" s="3"/>
      <c r="FY61" s="3"/>
      <c r="FZ61" s="3"/>
      <c r="GA61" s="3"/>
      <c r="GB61" s="3"/>
      <c r="GC61" s="3"/>
      <c r="GD61" s="3"/>
      <c r="GE61" s="3"/>
      <c r="GF61" s="3"/>
      <c r="GG61" s="3"/>
      <c r="GH61" s="3"/>
      <c r="GI61" s="3"/>
      <c r="GJ61" s="3"/>
      <c r="GK61" s="3"/>
      <c r="GL61" s="3"/>
      <c r="GM61" s="3"/>
      <c r="GN61" s="3"/>
      <c r="GO61" s="3"/>
      <c r="GP61" s="3"/>
      <c r="GQ61" s="3"/>
      <c r="GR61" s="3"/>
      <c r="GS61" s="3"/>
      <c r="GT61" s="3"/>
      <c r="GU61" s="3"/>
      <c r="GV61" s="3"/>
      <c r="GW61" s="3"/>
      <c r="GX61" s="3"/>
      <c r="GY61" s="3"/>
      <c r="GZ61" s="3"/>
      <c r="HA61" s="3"/>
      <c r="HB61" s="3"/>
      <c r="HC61" s="3"/>
      <c r="HD61" s="3"/>
      <c r="HE61" s="3"/>
      <c r="HF61" s="3"/>
      <c r="HG61" s="3"/>
      <c r="HH61" s="3"/>
      <c r="HI61" s="3"/>
      <c r="HJ61" s="3"/>
      <c r="HK61" s="3"/>
      <c r="HL61" s="3"/>
      <c r="HM61" s="3"/>
      <c r="HN61" s="3"/>
      <c r="HO61" s="3"/>
      <c r="HP61" s="3"/>
      <c r="HQ61" s="3"/>
      <c r="HR61" s="3"/>
      <c r="HS61" s="3"/>
      <c r="HT61" s="3"/>
      <c r="HU61" s="3"/>
      <c r="HV61" s="3"/>
      <c r="HW61" s="3"/>
      <c r="HX61" s="3"/>
      <c r="HY61" s="3"/>
      <c r="HZ61" s="3"/>
      <c r="IA61" s="3"/>
    </row>
    <row r="62" spans="1:235" s="82" customFormat="1" ht="28" customHeight="1" x14ac:dyDescent="0.35">
      <c r="A62" s="1" t="s">
        <v>664</v>
      </c>
      <c r="B62" s="81">
        <f>IFERROR(VLOOKUP(A62,'Total EUROSTATS (2024)'!$A$5:$N$41,13,FALSE),IFERROR((VLOOKUP('Calculs Peaux et Cuirs (2024)'!A62,'Total (FAO) (2024)'!$A$4:$B$199,2,FALSE)*75%),"-"))</f>
        <v>24116550</v>
      </c>
      <c r="C62" s="81">
        <f>IFERROR(VLOOKUP(A62,'Total EUROSTATS (2024)'!$A$5:$L$41,12,FALSE),IFERROR((VLOOKUP('Calculs Peaux et Cuirs (2024)'!A62,'Total (FAO) (2024)'!$A$4:$B$199,2)*25%),"-"))</f>
        <v>8038850</v>
      </c>
      <c r="D62" s="81"/>
      <c r="E62" s="81"/>
      <c r="F62" s="81"/>
      <c r="G62" s="81"/>
      <c r="H62" s="83">
        <f t="shared" si="14"/>
        <v>14469930</v>
      </c>
      <c r="I62" s="83">
        <f t="shared" si="14"/>
        <v>4823310</v>
      </c>
      <c r="J62" s="81">
        <f t="shared" si="15"/>
        <v>0</v>
      </c>
      <c r="K62" s="81">
        <f t="shared" si="15"/>
        <v>0</v>
      </c>
      <c r="L62" s="81">
        <f t="shared" si="15"/>
        <v>0</v>
      </c>
      <c r="M62" s="81">
        <f t="shared" si="15"/>
        <v>0</v>
      </c>
      <c r="N62" s="83">
        <f t="shared" si="2"/>
        <v>506447550</v>
      </c>
      <c r="O62" s="83">
        <f t="shared" si="3"/>
        <v>62703030</v>
      </c>
      <c r="P62" s="81">
        <f t="shared" si="4"/>
        <v>0</v>
      </c>
      <c r="Q62" s="81">
        <f t="shared" si="5"/>
        <v>0</v>
      </c>
      <c r="R62" s="81">
        <f t="shared" si="6"/>
        <v>0</v>
      </c>
      <c r="S62" s="81">
        <f t="shared" si="7"/>
        <v>0</v>
      </c>
      <c r="T62" s="83">
        <f t="shared" si="8"/>
        <v>126611887.5</v>
      </c>
      <c r="U62" s="83">
        <f t="shared" si="9"/>
        <v>203784847.5</v>
      </c>
      <c r="V62" s="81">
        <f t="shared" si="10"/>
        <v>0</v>
      </c>
      <c r="W62" s="81">
        <f t="shared" si="11"/>
        <v>0</v>
      </c>
      <c r="X62" s="81">
        <f t="shared" si="12"/>
        <v>0</v>
      </c>
      <c r="Y62" s="81">
        <f t="shared" si="13"/>
        <v>0</v>
      </c>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14"/>
      <c r="BS62" s="14"/>
      <c r="BT62" s="14"/>
      <c r="BU62" s="14"/>
      <c r="BV62" s="14"/>
      <c r="BW62" s="14"/>
      <c r="BX62" s="14"/>
      <c r="BY62" s="14"/>
      <c r="BZ62" s="14"/>
      <c r="CA62" s="14"/>
      <c r="CB62" s="14"/>
      <c r="CC62" s="14"/>
      <c r="CD62" s="14"/>
      <c r="CE62" s="14"/>
      <c r="CF62" s="14"/>
      <c r="CG62" s="14"/>
      <c r="CH62" s="14"/>
      <c r="CI62" s="14"/>
      <c r="CJ62" s="14"/>
      <c r="CK62" s="14"/>
      <c r="CL62" s="14"/>
      <c r="CM62" s="14"/>
      <c r="CN62" s="14"/>
      <c r="CO62" s="14"/>
      <c r="CP62" s="14"/>
      <c r="CQ62" s="14"/>
      <c r="CR62" s="14"/>
      <c r="CS62" s="14"/>
      <c r="CT62" s="14"/>
      <c r="CU62" s="14"/>
      <c r="CV62" s="14"/>
      <c r="CW62" s="14"/>
      <c r="CX62" s="14"/>
      <c r="CY62" s="14"/>
      <c r="CZ62" s="14"/>
      <c r="DA62" s="14"/>
      <c r="DB62" s="14"/>
      <c r="DC62" s="14"/>
      <c r="DD62" s="14"/>
      <c r="DE62" s="14"/>
      <c r="DF62" s="14"/>
      <c r="DG62" s="14"/>
      <c r="DH62" s="14"/>
      <c r="DI62" s="14"/>
      <c r="DJ62" s="14"/>
      <c r="DK62" s="14"/>
      <c r="DL62" s="14"/>
      <c r="DM62" s="14"/>
      <c r="DN62" s="14"/>
      <c r="DO62" s="14"/>
      <c r="DP62" s="14"/>
      <c r="DQ62" s="14"/>
      <c r="DR62" s="14"/>
      <c r="DS62" s="14"/>
      <c r="DT62" s="14"/>
      <c r="DU62" s="14"/>
      <c r="DV62" s="14"/>
      <c r="DW62" s="14"/>
      <c r="DX62" s="14"/>
      <c r="DY62" s="14"/>
      <c r="DZ62" s="14"/>
      <c r="EA62" s="14"/>
      <c r="EB62" s="14"/>
      <c r="EC62" s="14"/>
      <c r="ED62" s="14"/>
      <c r="EE62" s="14"/>
      <c r="EF62" s="14"/>
      <c r="EG62" s="14"/>
      <c r="EH62" s="3"/>
      <c r="EI62" s="3"/>
      <c r="EJ62" s="3"/>
      <c r="EK62" s="3"/>
      <c r="EL62" s="3"/>
      <c r="EM62" s="3"/>
      <c r="EN62" s="3"/>
      <c r="EO62" s="3"/>
      <c r="EP62" s="3"/>
      <c r="EQ62" s="3"/>
      <c r="ER62" s="3"/>
      <c r="ES62" s="3"/>
      <c r="ET62" s="3"/>
      <c r="EU62" s="3"/>
      <c r="EV62" s="3"/>
      <c r="EW62" s="3"/>
      <c r="EX62" s="3"/>
      <c r="EY62" s="3"/>
      <c r="EZ62" s="3"/>
      <c r="FA62" s="3"/>
      <c r="FB62" s="3"/>
      <c r="FC62" s="3"/>
      <c r="FD62" s="3"/>
      <c r="FE62" s="3"/>
      <c r="FF62" s="3"/>
      <c r="FG62" s="3"/>
      <c r="FH62" s="3"/>
      <c r="FI62" s="3"/>
      <c r="FJ62" s="3"/>
      <c r="FK62" s="3"/>
      <c r="FL62" s="3"/>
      <c r="FM62" s="3"/>
      <c r="FN62" s="3"/>
      <c r="FO62" s="3"/>
      <c r="FP62" s="3"/>
      <c r="FQ62" s="3"/>
      <c r="FR62" s="3"/>
      <c r="FS62" s="3"/>
      <c r="FT62" s="3"/>
      <c r="FU62" s="3"/>
      <c r="FV62" s="3"/>
      <c r="FW62" s="3"/>
      <c r="FX62" s="3"/>
      <c r="FY62" s="3"/>
      <c r="FZ62" s="3"/>
      <c r="GA62" s="3"/>
      <c r="GB62" s="3"/>
      <c r="GC62" s="3"/>
      <c r="GD62" s="3"/>
      <c r="GE62" s="3"/>
      <c r="GF62" s="3"/>
      <c r="GG62" s="3"/>
      <c r="GH62" s="3"/>
      <c r="GI62" s="3"/>
      <c r="GJ62" s="3"/>
      <c r="GK62" s="3"/>
      <c r="GL62" s="3"/>
      <c r="GM62" s="3"/>
      <c r="GN62" s="3"/>
      <c r="GO62" s="3"/>
      <c r="GP62" s="3"/>
      <c r="GQ62" s="3"/>
      <c r="GR62" s="3"/>
      <c r="GS62" s="3"/>
      <c r="GT62" s="3"/>
      <c r="GU62" s="3"/>
      <c r="GV62" s="3"/>
      <c r="GW62" s="3"/>
      <c r="GX62" s="3"/>
      <c r="GY62" s="3"/>
      <c r="GZ62" s="3"/>
      <c r="HA62" s="3"/>
      <c r="HB62" s="3"/>
      <c r="HC62" s="3"/>
      <c r="HD62" s="3"/>
      <c r="HE62" s="3"/>
      <c r="HF62" s="3"/>
      <c r="HG62" s="3"/>
      <c r="HH62" s="3"/>
      <c r="HI62" s="3"/>
      <c r="HJ62" s="3"/>
      <c r="HK62" s="3"/>
      <c r="HL62" s="3"/>
      <c r="HM62" s="3"/>
      <c r="HN62" s="3"/>
      <c r="HO62" s="3"/>
      <c r="HP62" s="3"/>
      <c r="HQ62" s="3"/>
      <c r="HR62" s="3"/>
      <c r="HS62" s="3"/>
      <c r="HT62" s="3"/>
      <c r="HU62" s="3"/>
      <c r="HV62" s="3"/>
      <c r="HW62" s="3"/>
      <c r="HX62" s="3"/>
      <c r="HY62" s="3"/>
      <c r="HZ62" s="3"/>
      <c r="IA62" s="3"/>
    </row>
    <row r="63" spans="1:235" ht="28" customHeight="1" x14ac:dyDescent="0.35">
      <c r="A63" s="1" t="s">
        <v>665</v>
      </c>
      <c r="B63" s="81">
        <f>IFERROR(VLOOKUP(A63,'Total EUROSTATS (2024)'!$A$5:$N$41,13,FALSE),IFERROR((VLOOKUP('Calculs Peaux et Cuirs (2024)'!A63,'Total (FAO) (2024)'!$A$4:$B$199,2,FALSE)*75%),"-"))</f>
        <v>2960430.75</v>
      </c>
      <c r="C63" s="81">
        <f>IFERROR(VLOOKUP(A63,'Total EUROSTATS (2024)'!$A$5:$L$41,12,FALSE),IFERROR((VLOOKUP('Calculs Peaux et Cuirs (2024)'!A63,'Total (FAO) (2024)'!$A$4:$B$199,2)*25%),"-"))</f>
        <v>986810.25</v>
      </c>
      <c r="D63" s="81"/>
      <c r="E63" s="81"/>
      <c r="F63" s="81"/>
      <c r="G63" s="81"/>
      <c r="H63" s="81">
        <f t="shared" si="14"/>
        <v>1776258.45</v>
      </c>
      <c r="I63" s="81">
        <f t="shared" si="14"/>
        <v>592086.15</v>
      </c>
      <c r="J63" s="81">
        <f t="shared" si="15"/>
        <v>0</v>
      </c>
      <c r="K63" s="81">
        <f t="shared" si="15"/>
        <v>0</v>
      </c>
      <c r="L63" s="81">
        <f t="shared" si="15"/>
        <v>0</v>
      </c>
      <c r="M63" s="81">
        <f t="shared" si="15"/>
        <v>0</v>
      </c>
      <c r="N63" s="81">
        <f t="shared" si="2"/>
        <v>62169045.75</v>
      </c>
      <c r="O63" s="81">
        <f t="shared" si="3"/>
        <v>7697119.9500000002</v>
      </c>
      <c r="P63" s="81">
        <f t="shared" si="4"/>
        <v>0</v>
      </c>
      <c r="Q63" s="81">
        <f t="shared" si="5"/>
        <v>0</v>
      </c>
      <c r="R63" s="81">
        <f t="shared" si="6"/>
        <v>0</v>
      </c>
      <c r="S63" s="81">
        <f t="shared" si="7"/>
        <v>0</v>
      </c>
      <c r="T63" s="81">
        <f t="shared" si="8"/>
        <v>15542261.4375</v>
      </c>
      <c r="U63" s="81">
        <f t="shared" si="9"/>
        <v>25015639.837500002</v>
      </c>
      <c r="V63" s="81">
        <f t="shared" si="10"/>
        <v>0</v>
      </c>
      <c r="W63" s="81">
        <f t="shared" si="11"/>
        <v>0</v>
      </c>
      <c r="X63" s="81">
        <f t="shared" si="12"/>
        <v>0</v>
      </c>
      <c r="Y63" s="81">
        <f t="shared" si="13"/>
        <v>0</v>
      </c>
    </row>
    <row r="64" spans="1:235" ht="28" customHeight="1" x14ac:dyDescent="0.35">
      <c r="A64" s="1" t="s">
        <v>256</v>
      </c>
      <c r="B64" s="81">
        <f>IFERROR(VLOOKUP(A64,'Total EUROSTATS (2024)'!$A$5:$N$41,13,FALSE),IFERROR((VLOOKUP('Calculs Peaux et Cuirs (2024)'!A64,'Total (FAO) (2024)'!$A$4:$B$199,2,FALSE)*75%),"-"))</f>
        <v>13068</v>
      </c>
      <c r="C64" s="81">
        <f>IFERROR(VLOOKUP(A64,'Total EUROSTATS (2024)'!$A$5:$L$41,12,FALSE),IFERROR((VLOOKUP('Calculs Peaux et Cuirs (2024)'!A64,'Total (FAO) (2024)'!$A$4:$B$199,2)*25%),"-"))</f>
        <v>4356</v>
      </c>
      <c r="D64" s="81"/>
      <c r="E64" s="81"/>
      <c r="F64" s="81"/>
      <c r="G64" s="81"/>
      <c r="H64" s="81">
        <f t="shared" si="14"/>
        <v>7840.7999999999993</v>
      </c>
      <c r="I64" s="81">
        <f t="shared" si="14"/>
        <v>2613.6</v>
      </c>
      <c r="J64" s="81">
        <f t="shared" si="15"/>
        <v>0</v>
      </c>
      <c r="K64" s="81">
        <f t="shared" si="15"/>
        <v>0</v>
      </c>
      <c r="L64" s="81">
        <f t="shared" si="15"/>
        <v>0</v>
      </c>
      <c r="M64" s="81">
        <f t="shared" si="15"/>
        <v>0</v>
      </c>
      <c r="N64" s="81">
        <f t="shared" si="2"/>
        <v>274428</v>
      </c>
      <c r="O64" s="81">
        <f t="shared" si="3"/>
        <v>33976.799999999996</v>
      </c>
      <c r="P64" s="81">
        <f t="shared" si="4"/>
        <v>0</v>
      </c>
      <c r="Q64" s="81">
        <f t="shared" si="5"/>
        <v>0</v>
      </c>
      <c r="R64" s="81">
        <f t="shared" si="6"/>
        <v>0</v>
      </c>
      <c r="S64" s="81">
        <f t="shared" si="7"/>
        <v>0</v>
      </c>
      <c r="T64" s="81">
        <f t="shared" si="8"/>
        <v>68607</v>
      </c>
      <c r="U64" s="81">
        <f t="shared" si="9"/>
        <v>110424.59999999999</v>
      </c>
      <c r="V64" s="81">
        <f t="shared" si="10"/>
        <v>0</v>
      </c>
      <c r="W64" s="81">
        <f t="shared" si="11"/>
        <v>0</v>
      </c>
      <c r="X64" s="81">
        <f t="shared" si="12"/>
        <v>0</v>
      </c>
      <c r="Y64" s="81">
        <f t="shared" si="13"/>
        <v>0</v>
      </c>
    </row>
    <row r="65" spans="1:235" ht="28" customHeight="1" x14ac:dyDescent="0.35">
      <c r="A65" s="1" t="s">
        <v>257</v>
      </c>
      <c r="B65" s="81">
        <f>IFERROR(VLOOKUP(A65,'Total EUROSTATS (2024)'!$A$5:$N$41,13,FALSE),IFERROR((VLOOKUP('Calculs Peaux et Cuirs (2024)'!A65,'Total (FAO) (2024)'!$A$4:$B$199,2,FALSE)*75%),"-"))</f>
        <v>263790</v>
      </c>
      <c r="C65" s="81">
        <f>IFERROR(VLOOKUP(A65,'Total EUROSTATS (2024)'!$A$5:$L$41,12,FALSE),IFERROR((VLOOKUP('Calculs Peaux et Cuirs (2024)'!A65,'Total (FAO) (2024)'!$A$4:$B$199,2)*25%),"-"))</f>
        <v>430</v>
      </c>
      <c r="D65" s="81"/>
      <c r="E65" s="81"/>
      <c r="F65" s="81"/>
      <c r="G65" s="81"/>
      <c r="H65" s="81">
        <f t="shared" si="14"/>
        <v>158274</v>
      </c>
      <c r="I65" s="81">
        <f t="shared" si="14"/>
        <v>258</v>
      </c>
      <c r="J65" s="81">
        <f t="shared" si="15"/>
        <v>0</v>
      </c>
      <c r="K65" s="81">
        <f t="shared" si="15"/>
        <v>0</v>
      </c>
      <c r="L65" s="81">
        <f t="shared" si="15"/>
        <v>0</v>
      </c>
      <c r="M65" s="81">
        <f t="shared" si="15"/>
        <v>0</v>
      </c>
      <c r="N65" s="81">
        <f t="shared" si="2"/>
        <v>5539590</v>
      </c>
      <c r="O65" s="81">
        <f t="shared" si="3"/>
        <v>3354</v>
      </c>
      <c r="P65" s="81">
        <f t="shared" si="4"/>
        <v>0</v>
      </c>
      <c r="Q65" s="81">
        <f t="shared" si="5"/>
        <v>0</v>
      </c>
      <c r="R65" s="81">
        <f t="shared" si="6"/>
        <v>0</v>
      </c>
      <c r="S65" s="81">
        <f t="shared" si="7"/>
        <v>0</v>
      </c>
      <c r="T65" s="81">
        <f t="shared" si="8"/>
        <v>1384897.5</v>
      </c>
      <c r="U65" s="81">
        <f t="shared" si="9"/>
        <v>10900.5</v>
      </c>
      <c r="V65" s="81">
        <f t="shared" si="10"/>
        <v>0</v>
      </c>
      <c r="W65" s="81">
        <f t="shared" si="11"/>
        <v>0</v>
      </c>
      <c r="X65" s="81">
        <f t="shared" si="12"/>
        <v>0</v>
      </c>
      <c r="Y65" s="81">
        <f t="shared" si="13"/>
        <v>0</v>
      </c>
    </row>
    <row r="66" spans="1:235" ht="28" customHeight="1" x14ac:dyDescent="0.35">
      <c r="A66" s="1" t="s">
        <v>258</v>
      </c>
      <c r="B66" s="81">
        <f>IFERROR(VLOOKUP(A66,'Total EUROSTATS (2024)'!$A$5:$N$41,13,FALSE),IFERROR((VLOOKUP('Calculs Peaux et Cuirs (2024)'!A66,'Total (FAO) (2024)'!$A$4:$B$199,2,FALSE)*75%),"-"))</f>
        <v>2997650</v>
      </c>
      <c r="C66" s="81">
        <f>IFERROR(VLOOKUP(A66,'Total EUROSTATS (2024)'!$A$5:$L$41,12,FALSE),IFERROR((VLOOKUP('Calculs Peaux et Cuirs (2024)'!A66,'Total (FAO) (2024)'!$A$4:$B$199,2)*25%),"-"))</f>
        <v>988490</v>
      </c>
      <c r="D66" s="81"/>
      <c r="E66" s="81"/>
      <c r="F66" s="81"/>
      <c r="G66" s="81"/>
      <c r="H66" s="81">
        <f t="shared" si="14"/>
        <v>1798590</v>
      </c>
      <c r="I66" s="81">
        <f t="shared" si="14"/>
        <v>593094</v>
      </c>
      <c r="J66" s="81">
        <f t="shared" si="15"/>
        <v>0</v>
      </c>
      <c r="K66" s="81">
        <f t="shared" si="15"/>
        <v>0</v>
      </c>
      <c r="L66" s="81">
        <f t="shared" si="15"/>
        <v>0</v>
      </c>
      <c r="M66" s="81">
        <f t="shared" si="15"/>
        <v>0</v>
      </c>
      <c r="N66" s="81">
        <f t="shared" si="2"/>
        <v>62950650</v>
      </c>
      <c r="O66" s="81">
        <f t="shared" si="3"/>
        <v>7710222</v>
      </c>
      <c r="P66" s="81">
        <f t="shared" si="4"/>
        <v>0</v>
      </c>
      <c r="Q66" s="81">
        <f t="shared" si="5"/>
        <v>0</v>
      </c>
      <c r="R66" s="81">
        <f t="shared" si="6"/>
        <v>0</v>
      </c>
      <c r="S66" s="81">
        <f t="shared" si="7"/>
        <v>0</v>
      </c>
      <c r="T66" s="81">
        <f t="shared" si="8"/>
        <v>15737662.5</v>
      </c>
      <c r="U66" s="81">
        <f t="shared" si="9"/>
        <v>25058221.5</v>
      </c>
      <c r="V66" s="81">
        <f t="shared" si="10"/>
        <v>0</v>
      </c>
      <c r="W66" s="81">
        <f t="shared" si="11"/>
        <v>0</v>
      </c>
      <c r="X66" s="81">
        <f t="shared" si="12"/>
        <v>0</v>
      </c>
      <c r="Y66" s="81">
        <f t="shared" si="13"/>
        <v>0</v>
      </c>
    </row>
    <row r="67" spans="1:235" ht="28" customHeight="1" x14ac:dyDescent="0.35">
      <c r="A67" s="1" t="s">
        <v>259</v>
      </c>
      <c r="B67" s="81">
        <f>IFERROR(VLOOKUP(A67,'Total EUROSTATS (2024)'!$A$5:$N$41,13,FALSE),IFERROR((VLOOKUP('Calculs Peaux et Cuirs (2024)'!A67,'Total (FAO) (2024)'!$A$4:$B$199,2,FALSE)*75%),"-"))</f>
        <v>5481</v>
      </c>
      <c r="C67" s="81">
        <f>IFERROR(VLOOKUP(A67,'Total EUROSTATS (2024)'!$A$5:$L$41,12,FALSE),IFERROR((VLOOKUP('Calculs Peaux et Cuirs (2024)'!A67,'Total (FAO) (2024)'!$A$4:$B$199,2)*25%),"-"))</f>
        <v>1827</v>
      </c>
      <c r="D67" s="81"/>
      <c r="E67" s="81"/>
      <c r="F67" s="81"/>
      <c r="G67" s="81"/>
      <c r="H67" s="81">
        <f t="shared" si="14"/>
        <v>3288.6</v>
      </c>
      <c r="I67" s="81">
        <f t="shared" si="14"/>
        <v>1096.2</v>
      </c>
      <c r="J67" s="81">
        <f t="shared" si="15"/>
        <v>0</v>
      </c>
      <c r="K67" s="81">
        <f t="shared" si="15"/>
        <v>0</v>
      </c>
      <c r="L67" s="81">
        <f t="shared" si="15"/>
        <v>0</v>
      </c>
      <c r="M67" s="81">
        <f t="shared" si="15"/>
        <v>0</v>
      </c>
      <c r="N67" s="81">
        <f t="shared" si="2"/>
        <v>115101</v>
      </c>
      <c r="O67" s="81">
        <f t="shared" si="3"/>
        <v>14250.6</v>
      </c>
      <c r="P67" s="81">
        <f t="shared" si="4"/>
        <v>0</v>
      </c>
      <c r="Q67" s="81">
        <f t="shared" si="5"/>
        <v>0</v>
      </c>
      <c r="R67" s="81">
        <f t="shared" si="6"/>
        <v>0</v>
      </c>
      <c r="S67" s="81">
        <f t="shared" si="7"/>
        <v>0</v>
      </c>
      <c r="T67" s="81">
        <f t="shared" si="8"/>
        <v>28775.25</v>
      </c>
      <c r="U67" s="81">
        <f t="shared" si="9"/>
        <v>46314.450000000004</v>
      </c>
      <c r="V67" s="81">
        <f t="shared" si="10"/>
        <v>0</v>
      </c>
      <c r="W67" s="81">
        <f t="shared" si="11"/>
        <v>0</v>
      </c>
      <c r="X67" s="81">
        <f t="shared" si="12"/>
        <v>0</v>
      </c>
      <c r="Y67" s="81">
        <f t="shared" si="13"/>
        <v>0</v>
      </c>
    </row>
    <row r="68" spans="1:235" s="82" customFormat="1" ht="28" customHeight="1" x14ac:dyDescent="0.35">
      <c r="A68" s="1" t="s">
        <v>260</v>
      </c>
      <c r="B68" s="81">
        <f>IFERROR(VLOOKUP(A68,'Total EUROSTATS (2024)'!$A$5:$N$41,13,FALSE),IFERROR((VLOOKUP('Calculs Peaux et Cuirs (2024)'!A68,'Total (FAO) (2024)'!$A$4:$B$199,2,FALSE)*75%),"-"))</f>
        <v>16103.25</v>
      </c>
      <c r="C68" s="81">
        <f>IFERROR(VLOOKUP(A68,'Total EUROSTATS (2024)'!$A$5:$L$41,12,FALSE),IFERROR((VLOOKUP('Calculs Peaux et Cuirs (2024)'!A68,'Total (FAO) (2024)'!$A$4:$B$199,2)*25%),"-"))</f>
        <v>5367.75</v>
      </c>
      <c r="D68" s="81"/>
      <c r="E68" s="81"/>
      <c r="F68" s="81"/>
      <c r="G68" s="81"/>
      <c r="H68" s="83">
        <f t="shared" ref="H68:I99" si="16">IFERROR(B68*60%,"-")</f>
        <v>9661.9499999999989</v>
      </c>
      <c r="I68" s="83">
        <f t="shared" si="16"/>
        <v>3220.65</v>
      </c>
      <c r="J68" s="81">
        <f t="shared" ref="J68:M99" si="17">IFERROR(D68*40%,"-")</f>
        <v>0</v>
      </c>
      <c r="K68" s="81">
        <f t="shared" si="17"/>
        <v>0</v>
      </c>
      <c r="L68" s="81">
        <f t="shared" si="17"/>
        <v>0</v>
      </c>
      <c r="M68" s="81">
        <f t="shared" si="17"/>
        <v>0</v>
      </c>
      <c r="N68" s="83">
        <f t="shared" ref="N68:N131" si="18">IFERROR(H68*$AB$20,"-")</f>
        <v>338168.24999999994</v>
      </c>
      <c r="O68" s="83">
        <f t="shared" ref="O68:O131" si="19">IFERROR(I68*$AB$21,"-")</f>
        <v>41868.450000000004</v>
      </c>
      <c r="P68" s="81">
        <f t="shared" ref="P68:P131" si="20">IFERROR(J68*$AB$22,"-")</f>
        <v>0</v>
      </c>
      <c r="Q68" s="81">
        <f t="shared" ref="Q68:Q131" si="21">IFERROR(K68*$AB$23,"-")</f>
        <v>0</v>
      </c>
      <c r="R68" s="81">
        <f t="shared" ref="R68:R131" si="22">IFERROR(L68*$AB$24,"-")</f>
        <v>0</v>
      </c>
      <c r="S68" s="81">
        <f t="shared" ref="S68:S131" si="23">IFERROR(M68*$AB$25,"-")</f>
        <v>0</v>
      </c>
      <c r="T68" s="83">
        <f t="shared" ref="T68:T131" si="24">IFERROR(H68*$AB$27,"-")</f>
        <v>84542.062499999985</v>
      </c>
      <c r="U68" s="83">
        <f t="shared" ref="U68:U131" si="25">IFERROR(O68*$AB$28,"-")</f>
        <v>136072.46250000002</v>
      </c>
      <c r="V68" s="81">
        <f t="shared" ref="V68:V131" si="26">IFERROR(P68*$AB$29,"-")</f>
        <v>0</v>
      </c>
      <c r="W68" s="81">
        <f t="shared" ref="W68:W131" si="27">IFERROR(Q68*$AB$30,"-")</f>
        <v>0</v>
      </c>
      <c r="X68" s="81">
        <f t="shared" ref="X68:X131" si="28">IFERROR(R68*$AB$31,"-")</f>
        <v>0</v>
      </c>
      <c r="Y68" s="81">
        <f t="shared" ref="Y68:Y131" si="29">IFERROR(S68*$AB$32,"-")</f>
        <v>0</v>
      </c>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c r="CH68" s="14"/>
      <c r="CI68" s="14"/>
      <c r="CJ68" s="14"/>
      <c r="CK68" s="14"/>
      <c r="CL68" s="14"/>
      <c r="CM68" s="14"/>
      <c r="CN68" s="14"/>
      <c r="CO68" s="14"/>
      <c r="CP68" s="14"/>
      <c r="CQ68" s="14"/>
      <c r="CR68" s="14"/>
      <c r="CS68" s="14"/>
      <c r="CT68" s="14"/>
      <c r="CU68" s="14"/>
      <c r="CV68" s="14"/>
      <c r="CW68" s="14"/>
      <c r="CX68" s="14"/>
      <c r="CY68" s="14"/>
      <c r="CZ68" s="14"/>
      <c r="DA68" s="14"/>
      <c r="DB68" s="14"/>
      <c r="DC68" s="14"/>
      <c r="DD68" s="14"/>
      <c r="DE68" s="14"/>
      <c r="DF68" s="14"/>
      <c r="DG68" s="14"/>
      <c r="DH68" s="14"/>
      <c r="DI68" s="14"/>
      <c r="DJ68" s="14"/>
      <c r="DK68" s="14"/>
      <c r="DL68" s="14"/>
      <c r="DM68" s="14"/>
      <c r="DN68" s="14"/>
      <c r="DO68" s="14"/>
      <c r="DP68" s="14"/>
      <c r="DQ68" s="14"/>
      <c r="DR68" s="14"/>
      <c r="DS68" s="14"/>
      <c r="DT68" s="14"/>
      <c r="DU68" s="14"/>
      <c r="DV68" s="14"/>
      <c r="DW68" s="14"/>
      <c r="DX68" s="14"/>
      <c r="DY68" s="14"/>
      <c r="DZ68" s="14"/>
      <c r="EA68" s="14"/>
      <c r="EB68" s="14"/>
      <c r="EC68" s="14"/>
      <c r="ED68" s="14"/>
      <c r="EE68" s="14"/>
      <c r="EF68" s="14"/>
      <c r="EG68" s="14"/>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c r="GW68" s="3"/>
      <c r="GX68" s="3"/>
      <c r="GY68" s="3"/>
      <c r="GZ68" s="3"/>
      <c r="HA68" s="3"/>
      <c r="HB68" s="3"/>
      <c r="HC68" s="3"/>
      <c r="HD68" s="3"/>
      <c r="HE68" s="3"/>
      <c r="HF68" s="3"/>
      <c r="HG68" s="3"/>
      <c r="HH68" s="3"/>
      <c r="HI68" s="3"/>
      <c r="HJ68" s="3"/>
      <c r="HK68" s="3"/>
      <c r="HL68" s="3"/>
      <c r="HM68" s="3"/>
      <c r="HN68" s="3"/>
      <c r="HO68" s="3"/>
      <c r="HP68" s="3"/>
      <c r="HQ68" s="3"/>
      <c r="HR68" s="3"/>
      <c r="HS68" s="3"/>
      <c r="HT68" s="3"/>
      <c r="HU68" s="3"/>
      <c r="HV68" s="3"/>
      <c r="HW68" s="3"/>
      <c r="HX68" s="3"/>
      <c r="HY68" s="3"/>
      <c r="HZ68" s="3"/>
      <c r="IA68" s="3"/>
    </row>
    <row r="69" spans="1:235" s="82" customFormat="1" ht="28" customHeight="1" x14ac:dyDescent="0.35">
      <c r="A69" s="1" t="s">
        <v>261</v>
      </c>
      <c r="B69" s="81">
        <f>IFERROR(VLOOKUP(A69,'Total EUROSTATS (2024)'!$A$5:$N$41,13,FALSE),IFERROR((VLOOKUP('Calculs Peaux et Cuirs (2024)'!A69,'Total (FAO) (2024)'!$A$4:$B$199,2,FALSE)*75%),"-"))</f>
        <v>243835.5</v>
      </c>
      <c r="C69" s="81">
        <f>IFERROR(VLOOKUP(A69,'Total EUROSTATS (2024)'!$A$5:$L$41,12,FALSE),IFERROR((VLOOKUP('Calculs Peaux et Cuirs (2024)'!A69,'Total (FAO) (2024)'!$A$4:$B$199,2)*25%),"-"))</f>
        <v>81278.5</v>
      </c>
      <c r="D69" s="81"/>
      <c r="E69" s="81"/>
      <c r="F69" s="81"/>
      <c r="G69" s="81"/>
      <c r="H69" s="83">
        <f t="shared" si="16"/>
        <v>146301.29999999999</v>
      </c>
      <c r="I69" s="83">
        <f t="shared" si="16"/>
        <v>48767.1</v>
      </c>
      <c r="J69" s="81">
        <f t="shared" si="17"/>
        <v>0</v>
      </c>
      <c r="K69" s="81">
        <f t="shared" si="17"/>
        <v>0</v>
      </c>
      <c r="L69" s="81">
        <f t="shared" si="17"/>
        <v>0</v>
      </c>
      <c r="M69" s="81">
        <f t="shared" si="17"/>
        <v>0</v>
      </c>
      <c r="N69" s="83">
        <f t="shared" si="18"/>
        <v>5120545.5</v>
      </c>
      <c r="O69" s="83">
        <f t="shared" si="19"/>
        <v>633972.29999999993</v>
      </c>
      <c r="P69" s="81">
        <f t="shared" si="20"/>
        <v>0</v>
      </c>
      <c r="Q69" s="81">
        <f t="shared" si="21"/>
        <v>0</v>
      </c>
      <c r="R69" s="81">
        <f t="shared" si="22"/>
        <v>0</v>
      </c>
      <c r="S69" s="81">
        <f t="shared" si="23"/>
        <v>0</v>
      </c>
      <c r="T69" s="83">
        <f t="shared" si="24"/>
        <v>1280136.375</v>
      </c>
      <c r="U69" s="83">
        <f t="shared" si="25"/>
        <v>2060409.9749999999</v>
      </c>
      <c r="V69" s="81">
        <f t="shared" si="26"/>
        <v>0</v>
      </c>
      <c r="W69" s="81">
        <f t="shared" si="27"/>
        <v>0</v>
      </c>
      <c r="X69" s="81">
        <f t="shared" si="28"/>
        <v>0</v>
      </c>
      <c r="Y69" s="81">
        <f t="shared" si="29"/>
        <v>0</v>
      </c>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c r="CH69" s="14"/>
      <c r="CI69" s="14"/>
      <c r="CJ69" s="14"/>
      <c r="CK69" s="14"/>
      <c r="CL69" s="14"/>
      <c r="CM69" s="14"/>
      <c r="CN69" s="14"/>
      <c r="CO69" s="14"/>
      <c r="CP69" s="14"/>
      <c r="CQ69" s="14"/>
      <c r="CR69" s="14"/>
      <c r="CS69" s="14"/>
      <c r="CT69" s="14"/>
      <c r="CU69" s="14"/>
      <c r="CV69" s="14"/>
      <c r="CW69" s="14"/>
      <c r="CX69" s="14"/>
      <c r="CY69" s="14"/>
      <c r="CZ69" s="14"/>
      <c r="DA69" s="14"/>
      <c r="DB69" s="14"/>
      <c r="DC69" s="14"/>
      <c r="DD69" s="14"/>
      <c r="DE69" s="14"/>
      <c r="DF69" s="14"/>
      <c r="DG69" s="14"/>
      <c r="DH69" s="14"/>
      <c r="DI69" s="14"/>
      <c r="DJ69" s="14"/>
      <c r="DK69" s="14"/>
      <c r="DL69" s="14"/>
      <c r="DM69" s="14"/>
      <c r="DN69" s="14"/>
      <c r="DO69" s="14"/>
      <c r="DP69" s="14"/>
      <c r="DQ69" s="14"/>
      <c r="DR69" s="14"/>
      <c r="DS69" s="14"/>
      <c r="DT69" s="14"/>
      <c r="DU69" s="14"/>
      <c r="DV69" s="14"/>
      <c r="DW69" s="14"/>
      <c r="DX69" s="14"/>
      <c r="DY69" s="14"/>
      <c r="DZ69" s="14"/>
      <c r="EA69" s="14"/>
      <c r="EB69" s="14"/>
      <c r="EC69" s="14"/>
      <c r="ED69" s="14"/>
      <c r="EE69" s="14"/>
      <c r="EF69" s="14"/>
      <c r="EG69" s="14"/>
      <c r="EH69" s="3"/>
      <c r="EI69" s="3"/>
      <c r="EJ69" s="3"/>
      <c r="EK69" s="3"/>
      <c r="EL69" s="3"/>
      <c r="EM69" s="3"/>
      <c r="EN69" s="3"/>
      <c r="EO69" s="3"/>
      <c r="EP69" s="3"/>
      <c r="EQ69" s="3"/>
      <c r="ER69" s="3"/>
      <c r="ES69" s="3"/>
      <c r="ET69" s="3"/>
      <c r="EU69" s="3"/>
      <c r="EV69" s="3"/>
      <c r="EW69" s="3"/>
      <c r="EX69" s="3"/>
      <c r="EY69" s="3"/>
      <c r="EZ69" s="3"/>
      <c r="FA69" s="3"/>
      <c r="FB69" s="3"/>
      <c r="FC69" s="3"/>
      <c r="FD69" s="3"/>
      <c r="FE69" s="3"/>
      <c r="FF69" s="3"/>
      <c r="FG69" s="3"/>
      <c r="FH69" s="3"/>
      <c r="FI69" s="3"/>
      <c r="FJ69" s="3"/>
      <c r="FK69" s="3"/>
      <c r="FL69" s="3"/>
      <c r="FM69" s="3"/>
      <c r="FN69" s="3"/>
      <c r="FO69" s="3"/>
      <c r="FP69" s="3"/>
      <c r="FQ69" s="3"/>
      <c r="FR69" s="3"/>
      <c r="FS69" s="3"/>
      <c r="FT69" s="3"/>
      <c r="FU69" s="3"/>
      <c r="FV69" s="3"/>
      <c r="FW69" s="3"/>
      <c r="FX69" s="3"/>
      <c r="FY69" s="3"/>
      <c r="FZ69" s="3"/>
      <c r="GA69" s="3"/>
      <c r="GB69" s="3"/>
      <c r="GC69" s="3"/>
      <c r="GD69" s="3"/>
      <c r="GE69" s="3"/>
      <c r="GF69" s="3"/>
      <c r="GG69" s="3"/>
      <c r="GH69" s="3"/>
      <c r="GI69" s="3"/>
      <c r="GJ69" s="3"/>
      <c r="GK69" s="3"/>
      <c r="GL69" s="3"/>
      <c r="GM69" s="3"/>
      <c r="GN69" s="3"/>
      <c r="GO69" s="3"/>
      <c r="GP69" s="3"/>
      <c r="GQ69" s="3"/>
      <c r="GR69" s="3"/>
      <c r="GS69" s="3"/>
      <c r="GT69" s="3"/>
      <c r="GU69" s="3"/>
      <c r="GV69" s="3"/>
      <c r="GW69" s="3"/>
      <c r="GX69" s="3"/>
      <c r="GY69" s="3"/>
      <c r="GZ69" s="3"/>
      <c r="HA69" s="3"/>
      <c r="HB69" s="3"/>
      <c r="HC69" s="3"/>
      <c r="HD69" s="3"/>
      <c r="HE69" s="3"/>
      <c r="HF69" s="3"/>
      <c r="HG69" s="3"/>
      <c r="HH69" s="3"/>
      <c r="HI69" s="3"/>
      <c r="HJ69" s="3"/>
      <c r="HK69" s="3"/>
      <c r="HL69" s="3"/>
      <c r="HM69" s="3"/>
      <c r="HN69" s="3"/>
      <c r="HO69" s="3"/>
      <c r="HP69" s="3"/>
      <c r="HQ69" s="3"/>
      <c r="HR69" s="3"/>
      <c r="HS69" s="3"/>
      <c r="HT69" s="3"/>
      <c r="HU69" s="3"/>
      <c r="HV69" s="3"/>
      <c r="HW69" s="3"/>
      <c r="HX69" s="3"/>
      <c r="HY69" s="3"/>
      <c r="HZ69" s="3"/>
      <c r="IA69" s="3"/>
    </row>
    <row r="70" spans="1:235" ht="28" customHeight="1" x14ac:dyDescent="0.35">
      <c r="A70" s="1" t="s">
        <v>262</v>
      </c>
      <c r="B70" s="81">
        <f>IFERROR(VLOOKUP(A70,'Total EUROSTATS (2024)'!$A$5:$N$41,13,FALSE),IFERROR((VLOOKUP('Calculs Peaux et Cuirs (2024)'!A70,'Total (FAO) (2024)'!$A$4:$B$199,2,FALSE)*75%),"-"))</f>
        <v>231723.75</v>
      </c>
      <c r="C70" s="81">
        <f>IFERROR(VLOOKUP(A70,'Total EUROSTATS (2024)'!$A$5:$L$41,12,FALSE),IFERROR((VLOOKUP('Calculs Peaux et Cuirs (2024)'!A70,'Total (FAO) (2024)'!$A$4:$B$199,2)*25%),"-"))</f>
        <v>77241.25</v>
      </c>
      <c r="D70" s="81"/>
      <c r="E70" s="81"/>
      <c r="F70" s="81"/>
      <c r="G70" s="81"/>
      <c r="H70" s="81">
        <f t="shared" si="16"/>
        <v>139034.25</v>
      </c>
      <c r="I70" s="81">
        <f t="shared" si="16"/>
        <v>46344.75</v>
      </c>
      <c r="J70" s="81">
        <f t="shared" si="17"/>
        <v>0</v>
      </c>
      <c r="K70" s="81">
        <f t="shared" si="17"/>
        <v>0</v>
      </c>
      <c r="L70" s="81">
        <f t="shared" si="17"/>
        <v>0</v>
      </c>
      <c r="M70" s="81">
        <f t="shared" si="17"/>
        <v>0</v>
      </c>
      <c r="N70" s="81">
        <f t="shared" si="18"/>
        <v>4866198.75</v>
      </c>
      <c r="O70" s="81">
        <f t="shared" si="19"/>
        <v>602481.75</v>
      </c>
      <c r="P70" s="81">
        <f t="shared" si="20"/>
        <v>0</v>
      </c>
      <c r="Q70" s="81">
        <f t="shared" si="21"/>
        <v>0</v>
      </c>
      <c r="R70" s="81">
        <f t="shared" si="22"/>
        <v>0</v>
      </c>
      <c r="S70" s="81">
        <f t="shared" si="23"/>
        <v>0</v>
      </c>
      <c r="T70" s="81">
        <f t="shared" si="24"/>
        <v>1216549.6875</v>
      </c>
      <c r="U70" s="81">
        <f t="shared" si="25"/>
        <v>1958065.6875</v>
      </c>
      <c r="V70" s="81">
        <f t="shared" si="26"/>
        <v>0</v>
      </c>
      <c r="W70" s="81">
        <f t="shared" si="27"/>
        <v>0</v>
      </c>
      <c r="X70" s="81">
        <f t="shared" si="28"/>
        <v>0</v>
      </c>
      <c r="Y70" s="81">
        <f t="shared" si="29"/>
        <v>0</v>
      </c>
    </row>
    <row r="71" spans="1:235" ht="28" customHeight="1" x14ac:dyDescent="0.35">
      <c r="A71" s="1" t="s">
        <v>263</v>
      </c>
      <c r="B71" s="81">
        <f>IFERROR(VLOOKUP(A71,'Total EUROSTATS (2024)'!$A$5:$N$41,13,FALSE),IFERROR((VLOOKUP('Calculs Peaux et Cuirs (2024)'!A71,'Total (FAO) (2024)'!$A$4:$B$199,2,FALSE)*75%),"-"))</f>
        <v>132110</v>
      </c>
      <c r="C71" s="81">
        <f>IFERROR(VLOOKUP(A71,'Total EUROSTATS (2024)'!$A$5:$L$41,12,FALSE),IFERROR((VLOOKUP('Calculs Peaux et Cuirs (2024)'!A71,'Total (FAO) (2024)'!$A$4:$B$199,2)*25%),"-"))</f>
        <v>6380</v>
      </c>
      <c r="D71" s="81"/>
      <c r="E71" s="81"/>
      <c r="F71" s="81"/>
      <c r="G71" s="81"/>
      <c r="H71" s="81">
        <f t="shared" si="16"/>
        <v>79266</v>
      </c>
      <c r="I71" s="81">
        <f t="shared" si="16"/>
        <v>3828</v>
      </c>
      <c r="J71" s="81">
        <f t="shared" si="17"/>
        <v>0</v>
      </c>
      <c r="K71" s="81">
        <f t="shared" si="17"/>
        <v>0</v>
      </c>
      <c r="L71" s="81">
        <f t="shared" si="17"/>
        <v>0</v>
      </c>
      <c r="M71" s="81">
        <f t="shared" si="17"/>
        <v>0</v>
      </c>
      <c r="N71" s="81">
        <f t="shared" si="18"/>
        <v>2774310</v>
      </c>
      <c r="O71" s="81">
        <f t="shared" si="19"/>
        <v>49764</v>
      </c>
      <c r="P71" s="81">
        <f t="shared" si="20"/>
        <v>0</v>
      </c>
      <c r="Q71" s="81">
        <f t="shared" si="21"/>
        <v>0</v>
      </c>
      <c r="R71" s="81">
        <f t="shared" si="22"/>
        <v>0</v>
      </c>
      <c r="S71" s="81">
        <f t="shared" si="23"/>
        <v>0</v>
      </c>
      <c r="T71" s="81">
        <f t="shared" si="24"/>
        <v>693577.5</v>
      </c>
      <c r="U71" s="81">
        <f t="shared" si="25"/>
        <v>161733</v>
      </c>
      <c r="V71" s="81">
        <f t="shared" si="26"/>
        <v>0</v>
      </c>
      <c r="W71" s="81">
        <f t="shared" si="27"/>
        <v>0</v>
      </c>
      <c r="X71" s="81">
        <f t="shared" si="28"/>
        <v>0</v>
      </c>
      <c r="Y71" s="81">
        <f t="shared" si="29"/>
        <v>0</v>
      </c>
    </row>
    <row r="72" spans="1:235" ht="28" customHeight="1" x14ac:dyDescent="0.35">
      <c r="A72" s="1" t="s">
        <v>264</v>
      </c>
      <c r="B72" s="81">
        <f>IFERROR(VLOOKUP(A72,'Total EUROSTATS (2024)'!$A$5:$N$41,13,FALSE),IFERROR((VLOOKUP('Calculs Peaux et Cuirs (2024)'!A72,'Total (FAO) (2024)'!$A$4:$B$199,2,FALSE)*75%),"-"))</f>
        <v>715.5</v>
      </c>
      <c r="C72" s="81">
        <f>IFERROR(VLOOKUP(A72,'Total EUROSTATS (2024)'!$A$5:$L$41,12,FALSE),IFERROR((VLOOKUP('Calculs Peaux et Cuirs (2024)'!A72,'Total (FAO) (2024)'!$A$4:$B$199,2)*25%),"-"))</f>
        <v>238.5</v>
      </c>
      <c r="D72" s="81"/>
      <c r="E72" s="81"/>
      <c r="F72" s="81"/>
      <c r="G72" s="81"/>
      <c r="H72" s="81">
        <f t="shared" si="16"/>
        <v>429.3</v>
      </c>
      <c r="I72" s="81">
        <f t="shared" si="16"/>
        <v>143.1</v>
      </c>
      <c r="J72" s="81">
        <f t="shared" si="17"/>
        <v>0</v>
      </c>
      <c r="K72" s="81">
        <f t="shared" si="17"/>
        <v>0</v>
      </c>
      <c r="L72" s="81">
        <f t="shared" si="17"/>
        <v>0</v>
      </c>
      <c r="M72" s="81">
        <f t="shared" si="17"/>
        <v>0</v>
      </c>
      <c r="N72" s="81">
        <f t="shared" si="18"/>
        <v>15025.5</v>
      </c>
      <c r="O72" s="81">
        <f t="shared" si="19"/>
        <v>1860.3</v>
      </c>
      <c r="P72" s="81">
        <f t="shared" si="20"/>
        <v>0</v>
      </c>
      <c r="Q72" s="81">
        <f t="shared" si="21"/>
        <v>0</v>
      </c>
      <c r="R72" s="81">
        <f t="shared" si="22"/>
        <v>0</v>
      </c>
      <c r="S72" s="81">
        <f t="shared" si="23"/>
        <v>0</v>
      </c>
      <c r="T72" s="81">
        <f t="shared" si="24"/>
        <v>3756.375</v>
      </c>
      <c r="U72" s="81">
        <f t="shared" si="25"/>
        <v>6045.9749999999995</v>
      </c>
      <c r="V72" s="81">
        <f t="shared" si="26"/>
        <v>0</v>
      </c>
      <c r="W72" s="81">
        <f t="shared" si="27"/>
        <v>0</v>
      </c>
      <c r="X72" s="81">
        <f t="shared" si="28"/>
        <v>0</v>
      </c>
      <c r="Y72" s="81">
        <f t="shared" si="29"/>
        <v>0</v>
      </c>
    </row>
    <row r="73" spans="1:235" ht="28" customHeight="1" x14ac:dyDescent="0.35">
      <c r="A73" s="1" t="s">
        <v>265</v>
      </c>
      <c r="B73" s="81">
        <f>IFERROR(VLOOKUP(A73,'Total EUROSTATS (2024)'!$A$5:$N$41,13,FALSE),IFERROR((VLOOKUP('Calculs Peaux et Cuirs (2024)'!A73,'Total (FAO) (2024)'!$A$4:$B$199,2,FALSE)*75%),"-"))</f>
        <v>868527.75</v>
      </c>
      <c r="C73" s="81">
        <f>IFERROR(VLOOKUP(A73,'Total EUROSTATS (2024)'!$A$5:$L$41,12,FALSE),IFERROR((VLOOKUP('Calculs Peaux et Cuirs (2024)'!A73,'Total (FAO) (2024)'!$A$4:$B$199,2)*25%),"-"))</f>
        <v>289509.25</v>
      </c>
      <c r="D73" s="81"/>
      <c r="E73" s="81"/>
      <c r="F73" s="81"/>
      <c r="G73" s="81"/>
      <c r="H73" s="81">
        <f t="shared" si="16"/>
        <v>521116.64999999997</v>
      </c>
      <c r="I73" s="81">
        <f t="shared" si="16"/>
        <v>173705.55</v>
      </c>
      <c r="J73" s="81">
        <f t="shared" si="17"/>
        <v>0</v>
      </c>
      <c r="K73" s="81">
        <f t="shared" si="17"/>
        <v>0</v>
      </c>
      <c r="L73" s="81">
        <f t="shared" si="17"/>
        <v>0</v>
      </c>
      <c r="M73" s="81">
        <f t="shared" si="17"/>
        <v>0</v>
      </c>
      <c r="N73" s="81">
        <f t="shared" si="18"/>
        <v>18239082.75</v>
      </c>
      <c r="O73" s="81">
        <f t="shared" si="19"/>
        <v>2258172.15</v>
      </c>
      <c r="P73" s="81">
        <f t="shared" si="20"/>
        <v>0</v>
      </c>
      <c r="Q73" s="81">
        <f t="shared" si="21"/>
        <v>0</v>
      </c>
      <c r="R73" s="81">
        <f t="shared" si="22"/>
        <v>0</v>
      </c>
      <c r="S73" s="81">
        <f t="shared" si="23"/>
        <v>0</v>
      </c>
      <c r="T73" s="81">
        <f t="shared" si="24"/>
        <v>4559770.6875</v>
      </c>
      <c r="U73" s="81">
        <f t="shared" si="25"/>
        <v>7339059.4874999998</v>
      </c>
      <c r="V73" s="81">
        <f t="shared" si="26"/>
        <v>0</v>
      </c>
      <c r="W73" s="81">
        <f t="shared" si="27"/>
        <v>0</v>
      </c>
      <c r="X73" s="81">
        <f t="shared" si="28"/>
        <v>0</v>
      </c>
      <c r="Y73" s="81">
        <f t="shared" si="29"/>
        <v>0</v>
      </c>
    </row>
    <row r="74" spans="1:235" s="82" customFormat="1" ht="28" customHeight="1" x14ac:dyDescent="0.35">
      <c r="A74" s="1" t="s">
        <v>266</v>
      </c>
      <c r="B74" s="81">
        <f>IFERROR(VLOOKUP(A74,'Total EUROSTATS (2024)'!$A$5:$N$41,13,FALSE),IFERROR((VLOOKUP('Calculs Peaux et Cuirs (2024)'!A74,'Total (FAO) (2024)'!$A$4:$B$199,2,FALSE)*75%),"-"))</f>
        <v>509260.5</v>
      </c>
      <c r="C74" s="81">
        <f>IFERROR(VLOOKUP(A74,'Total EUROSTATS (2024)'!$A$5:$L$41,12,FALSE),IFERROR((VLOOKUP('Calculs Peaux et Cuirs (2024)'!A74,'Total (FAO) (2024)'!$A$4:$B$199,2)*25%),"-"))</f>
        <v>169753.5</v>
      </c>
      <c r="D74" s="81"/>
      <c r="E74" s="81"/>
      <c r="F74" s="81"/>
      <c r="G74" s="81"/>
      <c r="H74" s="83">
        <f t="shared" si="16"/>
        <v>305556.3</v>
      </c>
      <c r="I74" s="83">
        <f t="shared" si="16"/>
        <v>101852.09999999999</v>
      </c>
      <c r="J74" s="81">
        <f t="shared" si="17"/>
        <v>0</v>
      </c>
      <c r="K74" s="81">
        <f t="shared" si="17"/>
        <v>0</v>
      </c>
      <c r="L74" s="81">
        <f t="shared" si="17"/>
        <v>0</v>
      </c>
      <c r="M74" s="81">
        <f t="shared" si="17"/>
        <v>0</v>
      </c>
      <c r="N74" s="83">
        <f t="shared" si="18"/>
        <v>10694470.5</v>
      </c>
      <c r="O74" s="83">
        <f t="shared" si="19"/>
        <v>1324077.2999999998</v>
      </c>
      <c r="P74" s="81">
        <f t="shared" si="20"/>
        <v>0</v>
      </c>
      <c r="Q74" s="81">
        <f t="shared" si="21"/>
        <v>0</v>
      </c>
      <c r="R74" s="81">
        <f t="shared" si="22"/>
        <v>0</v>
      </c>
      <c r="S74" s="81">
        <f t="shared" si="23"/>
        <v>0</v>
      </c>
      <c r="T74" s="83">
        <f t="shared" si="24"/>
        <v>2673617.625</v>
      </c>
      <c r="U74" s="83">
        <f t="shared" si="25"/>
        <v>4303251.2249999996</v>
      </c>
      <c r="V74" s="81">
        <f t="shared" si="26"/>
        <v>0</v>
      </c>
      <c r="W74" s="81">
        <f t="shared" si="27"/>
        <v>0</v>
      </c>
      <c r="X74" s="81">
        <f t="shared" si="28"/>
        <v>0</v>
      </c>
      <c r="Y74" s="81">
        <f t="shared" si="29"/>
        <v>0</v>
      </c>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c r="CH74" s="14"/>
      <c r="CI74" s="14"/>
      <c r="CJ74" s="14"/>
      <c r="CK74" s="14"/>
      <c r="CL74" s="14"/>
      <c r="CM74" s="14"/>
      <c r="CN74" s="14"/>
      <c r="CO74" s="14"/>
      <c r="CP74" s="14"/>
      <c r="CQ74" s="14"/>
      <c r="CR74" s="14"/>
      <c r="CS74" s="14"/>
      <c r="CT74" s="14"/>
      <c r="CU74" s="14"/>
      <c r="CV74" s="14"/>
      <c r="CW74" s="14"/>
      <c r="CX74" s="14"/>
      <c r="CY74" s="14"/>
      <c r="CZ74" s="14"/>
      <c r="DA74" s="14"/>
      <c r="DB74" s="14"/>
      <c r="DC74" s="14"/>
      <c r="DD74" s="14"/>
      <c r="DE74" s="14"/>
      <c r="DF74" s="14"/>
      <c r="DG74" s="14"/>
      <c r="DH74" s="14"/>
      <c r="DI74" s="14"/>
      <c r="DJ74" s="14"/>
      <c r="DK74" s="14"/>
      <c r="DL74" s="14"/>
      <c r="DM74" s="14"/>
      <c r="DN74" s="14"/>
      <c r="DO74" s="14"/>
      <c r="DP74" s="14"/>
      <c r="DQ74" s="14"/>
      <c r="DR74" s="14"/>
      <c r="DS74" s="14"/>
      <c r="DT74" s="14"/>
      <c r="DU74" s="14"/>
      <c r="DV74" s="14"/>
      <c r="DW74" s="14"/>
      <c r="DX74" s="14"/>
      <c r="DY74" s="14"/>
      <c r="DZ74" s="14"/>
      <c r="EA74" s="14"/>
      <c r="EB74" s="14"/>
      <c r="EC74" s="14"/>
      <c r="ED74" s="14"/>
      <c r="EE74" s="14"/>
      <c r="EF74" s="14"/>
      <c r="EG74" s="14"/>
      <c r="EH74" s="3"/>
      <c r="EI74" s="3"/>
      <c r="EJ74" s="3"/>
      <c r="EK74" s="3"/>
      <c r="EL74" s="3"/>
      <c r="EM74" s="3"/>
      <c r="EN74" s="3"/>
      <c r="EO74" s="3"/>
      <c r="EP74" s="3"/>
      <c r="EQ74" s="3"/>
      <c r="ER74" s="3"/>
      <c r="ES74" s="3"/>
      <c r="ET74" s="3"/>
      <c r="EU74" s="3"/>
      <c r="EV74" s="3"/>
      <c r="EW74" s="3"/>
      <c r="EX74" s="3"/>
      <c r="EY74" s="3"/>
      <c r="EZ74" s="3"/>
      <c r="FA74" s="3"/>
      <c r="FB74" s="3"/>
      <c r="FC74" s="3"/>
      <c r="FD74" s="3"/>
      <c r="FE74" s="3"/>
      <c r="FF74" s="3"/>
      <c r="FG74" s="3"/>
      <c r="FH74" s="3"/>
      <c r="FI74" s="3"/>
      <c r="FJ74" s="3"/>
      <c r="FK74" s="3"/>
      <c r="FL74" s="3"/>
      <c r="FM74" s="3"/>
      <c r="FN74" s="3"/>
      <c r="FO74" s="3"/>
      <c r="FP74" s="3"/>
      <c r="FQ74" s="3"/>
      <c r="FR74" s="3"/>
      <c r="FS74" s="3"/>
      <c r="FT74" s="3"/>
      <c r="FU74" s="3"/>
      <c r="FV74" s="3"/>
      <c r="FW74" s="3"/>
      <c r="FX74" s="3"/>
      <c r="FY74" s="3"/>
      <c r="FZ74" s="3"/>
      <c r="GA74" s="3"/>
      <c r="GB74" s="3"/>
      <c r="GC74" s="3"/>
      <c r="GD74" s="3"/>
      <c r="GE74" s="3"/>
      <c r="GF74" s="3"/>
      <c r="GG74" s="3"/>
      <c r="GH74" s="3"/>
      <c r="GI74" s="3"/>
      <c r="GJ74" s="3"/>
      <c r="GK74" s="3"/>
      <c r="GL74" s="3"/>
      <c r="GM74" s="3"/>
      <c r="GN74" s="3"/>
      <c r="GO74" s="3"/>
      <c r="GP74" s="3"/>
      <c r="GQ74" s="3"/>
      <c r="GR74" s="3"/>
      <c r="GS74" s="3"/>
      <c r="GT74" s="3"/>
      <c r="GU74" s="3"/>
      <c r="GV74" s="3"/>
      <c r="GW74" s="3"/>
      <c r="GX74" s="3"/>
      <c r="GY74" s="3"/>
      <c r="GZ74" s="3"/>
      <c r="HA74" s="3"/>
      <c r="HB74" s="3"/>
      <c r="HC74" s="3"/>
      <c r="HD74" s="3"/>
      <c r="HE74" s="3"/>
      <c r="HF74" s="3"/>
      <c r="HG74" s="3"/>
      <c r="HH74" s="3"/>
      <c r="HI74" s="3"/>
      <c r="HJ74" s="3"/>
      <c r="HK74" s="3"/>
      <c r="HL74" s="3"/>
      <c r="HM74" s="3"/>
      <c r="HN74" s="3"/>
      <c r="HO74" s="3"/>
      <c r="HP74" s="3"/>
      <c r="HQ74" s="3"/>
      <c r="HR74" s="3"/>
      <c r="HS74" s="3"/>
      <c r="HT74" s="3"/>
      <c r="HU74" s="3"/>
      <c r="HV74" s="3"/>
      <c r="HW74" s="3"/>
      <c r="HX74" s="3"/>
      <c r="HY74" s="3"/>
      <c r="HZ74" s="3"/>
      <c r="IA74" s="3"/>
    </row>
    <row r="75" spans="1:235" ht="28" customHeight="1" x14ac:dyDescent="0.35">
      <c r="A75" s="1" t="s">
        <v>267</v>
      </c>
      <c r="B75" s="81">
        <f>IFERROR(VLOOKUP(A75,'Total EUROSTATS (2024)'!$A$5:$N$41,13,FALSE),IFERROR((VLOOKUP('Calculs Peaux et Cuirs (2024)'!A75,'Total (FAO) (2024)'!$A$4:$B$199,2,FALSE)*75%),"-"))</f>
        <v>330</v>
      </c>
      <c r="C75" s="81">
        <f>IFERROR(VLOOKUP(A75,'Total EUROSTATS (2024)'!$A$5:$L$41,12,FALSE),IFERROR((VLOOKUP('Calculs Peaux et Cuirs (2024)'!A75,'Total (FAO) (2024)'!$A$4:$B$199,2)*25%),"-"))</f>
        <v>110</v>
      </c>
      <c r="D75" s="81"/>
      <c r="E75" s="81"/>
      <c r="F75" s="81"/>
      <c r="G75" s="81"/>
      <c r="H75" s="81">
        <f t="shared" si="16"/>
        <v>198</v>
      </c>
      <c r="I75" s="81">
        <f t="shared" si="16"/>
        <v>66</v>
      </c>
      <c r="J75" s="81">
        <f t="shared" si="17"/>
        <v>0</v>
      </c>
      <c r="K75" s="81">
        <f t="shared" si="17"/>
        <v>0</v>
      </c>
      <c r="L75" s="81">
        <f t="shared" si="17"/>
        <v>0</v>
      </c>
      <c r="M75" s="81">
        <f t="shared" si="17"/>
        <v>0</v>
      </c>
      <c r="N75" s="81">
        <f t="shared" si="18"/>
        <v>6930</v>
      </c>
      <c r="O75" s="81">
        <f t="shared" si="19"/>
        <v>858</v>
      </c>
      <c r="P75" s="81">
        <f t="shared" si="20"/>
        <v>0</v>
      </c>
      <c r="Q75" s="81">
        <f t="shared" si="21"/>
        <v>0</v>
      </c>
      <c r="R75" s="81">
        <f t="shared" si="22"/>
        <v>0</v>
      </c>
      <c r="S75" s="81">
        <f t="shared" si="23"/>
        <v>0</v>
      </c>
      <c r="T75" s="81">
        <f t="shared" si="24"/>
        <v>1732.5</v>
      </c>
      <c r="U75" s="81">
        <f t="shared" si="25"/>
        <v>2788.5</v>
      </c>
      <c r="V75" s="81">
        <f t="shared" si="26"/>
        <v>0</v>
      </c>
      <c r="W75" s="81">
        <f t="shared" si="27"/>
        <v>0</v>
      </c>
      <c r="X75" s="81">
        <f t="shared" si="28"/>
        <v>0</v>
      </c>
      <c r="Y75" s="81">
        <f t="shared" si="29"/>
        <v>0</v>
      </c>
    </row>
    <row r="76" spans="1:235" ht="28" customHeight="1" x14ac:dyDescent="0.35">
      <c r="A76" s="1" t="s">
        <v>268</v>
      </c>
      <c r="B76" s="81">
        <f>IFERROR(VLOOKUP(A76,'Total EUROSTATS (2024)'!$A$5:$N$41,13,FALSE),IFERROR((VLOOKUP('Calculs Peaux et Cuirs (2024)'!A76,'Total (FAO) (2024)'!$A$4:$B$199,2,FALSE)*75%),"-"))</f>
        <v>50748.75</v>
      </c>
      <c r="C76" s="81">
        <f>IFERROR(VLOOKUP(A76,'Total EUROSTATS (2024)'!$A$5:$L$41,12,FALSE),IFERROR((VLOOKUP('Calculs Peaux et Cuirs (2024)'!A76,'Total (FAO) (2024)'!$A$4:$B$199,2)*25%),"-"))</f>
        <v>16916.25</v>
      </c>
      <c r="D76" s="81"/>
      <c r="E76" s="81"/>
      <c r="F76" s="81"/>
      <c r="G76" s="81"/>
      <c r="H76" s="81">
        <f t="shared" si="16"/>
        <v>30449.25</v>
      </c>
      <c r="I76" s="81">
        <f t="shared" si="16"/>
        <v>10149.75</v>
      </c>
      <c r="J76" s="81">
        <f t="shared" si="17"/>
        <v>0</v>
      </c>
      <c r="K76" s="81">
        <f t="shared" si="17"/>
        <v>0</v>
      </c>
      <c r="L76" s="81">
        <f t="shared" si="17"/>
        <v>0</v>
      </c>
      <c r="M76" s="81">
        <f t="shared" si="17"/>
        <v>0</v>
      </c>
      <c r="N76" s="81">
        <f t="shared" si="18"/>
        <v>1065723.75</v>
      </c>
      <c r="O76" s="81">
        <f t="shared" si="19"/>
        <v>131946.75</v>
      </c>
      <c r="P76" s="81">
        <f t="shared" si="20"/>
        <v>0</v>
      </c>
      <c r="Q76" s="81">
        <f t="shared" si="21"/>
        <v>0</v>
      </c>
      <c r="R76" s="81">
        <f t="shared" si="22"/>
        <v>0</v>
      </c>
      <c r="S76" s="81">
        <f t="shared" si="23"/>
        <v>0</v>
      </c>
      <c r="T76" s="81">
        <f t="shared" si="24"/>
        <v>266430.9375</v>
      </c>
      <c r="U76" s="81">
        <f t="shared" si="25"/>
        <v>428826.9375</v>
      </c>
      <c r="V76" s="81">
        <f t="shared" si="26"/>
        <v>0</v>
      </c>
      <c r="W76" s="81">
        <f t="shared" si="27"/>
        <v>0</v>
      </c>
      <c r="X76" s="81">
        <f t="shared" si="28"/>
        <v>0</v>
      </c>
      <c r="Y76" s="81">
        <f t="shared" si="29"/>
        <v>0</v>
      </c>
    </row>
    <row r="77" spans="1:235" ht="28" customHeight="1" x14ac:dyDescent="0.35">
      <c r="A77" s="1" t="s">
        <v>269</v>
      </c>
      <c r="B77" s="81">
        <f>IFERROR(VLOOKUP(A77,'Total EUROSTATS (2024)'!$A$5:$N$41,13,FALSE),IFERROR((VLOOKUP('Calculs Peaux et Cuirs (2024)'!A77,'Total (FAO) (2024)'!$A$4:$B$199,2,FALSE)*75%),"-"))</f>
        <v>8329.5</v>
      </c>
      <c r="C77" s="81">
        <f>IFERROR(VLOOKUP(A77,'Total EUROSTATS (2024)'!$A$5:$L$41,12,FALSE),IFERROR((VLOOKUP('Calculs Peaux et Cuirs (2024)'!A77,'Total (FAO) (2024)'!$A$4:$B$199,2)*25%),"-"))</f>
        <v>2776.5</v>
      </c>
      <c r="D77" s="81"/>
      <c r="E77" s="81"/>
      <c r="F77" s="81"/>
      <c r="G77" s="81"/>
      <c r="H77" s="81">
        <f t="shared" si="16"/>
        <v>4997.7</v>
      </c>
      <c r="I77" s="81">
        <f t="shared" si="16"/>
        <v>1665.8999999999999</v>
      </c>
      <c r="J77" s="81">
        <f t="shared" si="17"/>
        <v>0</v>
      </c>
      <c r="K77" s="81">
        <f t="shared" si="17"/>
        <v>0</v>
      </c>
      <c r="L77" s="81">
        <f t="shared" si="17"/>
        <v>0</v>
      </c>
      <c r="M77" s="81">
        <f t="shared" si="17"/>
        <v>0</v>
      </c>
      <c r="N77" s="81">
        <f t="shared" si="18"/>
        <v>174919.5</v>
      </c>
      <c r="O77" s="81">
        <f t="shared" si="19"/>
        <v>21656.699999999997</v>
      </c>
      <c r="P77" s="81">
        <f t="shared" si="20"/>
        <v>0</v>
      </c>
      <c r="Q77" s="81">
        <f t="shared" si="21"/>
        <v>0</v>
      </c>
      <c r="R77" s="81">
        <f t="shared" si="22"/>
        <v>0</v>
      </c>
      <c r="S77" s="81">
        <f t="shared" si="23"/>
        <v>0</v>
      </c>
      <c r="T77" s="81">
        <f t="shared" si="24"/>
        <v>43729.875</v>
      </c>
      <c r="U77" s="81">
        <f t="shared" si="25"/>
        <v>70384.274999999994</v>
      </c>
      <c r="V77" s="81">
        <f t="shared" si="26"/>
        <v>0</v>
      </c>
      <c r="W77" s="81">
        <f t="shared" si="27"/>
        <v>0</v>
      </c>
      <c r="X77" s="81">
        <f t="shared" si="28"/>
        <v>0</v>
      </c>
      <c r="Y77" s="81">
        <f t="shared" si="29"/>
        <v>0</v>
      </c>
    </row>
    <row r="78" spans="1:235" ht="28" customHeight="1" x14ac:dyDescent="0.35">
      <c r="A78" s="1" t="s">
        <v>270</v>
      </c>
      <c r="B78" s="81">
        <f>IFERROR(VLOOKUP(A78,'Total EUROSTATS (2024)'!$A$5:$N$41,13,FALSE),IFERROR((VLOOKUP('Calculs Peaux et Cuirs (2024)'!A78,'Total (FAO) (2024)'!$A$4:$B$199,2,FALSE)*75%),"-"))</f>
        <v>235526.25</v>
      </c>
      <c r="C78" s="81">
        <f>IFERROR(VLOOKUP(A78,'Total EUROSTATS (2024)'!$A$5:$L$41,12,FALSE),IFERROR((VLOOKUP('Calculs Peaux et Cuirs (2024)'!A78,'Total (FAO) (2024)'!$A$4:$B$199,2)*25%),"-"))</f>
        <v>78508.75</v>
      </c>
      <c r="D78" s="81"/>
      <c r="E78" s="81"/>
      <c r="F78" s="81"/>
      <c r="G78" s="81"/>
      <c r="H78" s="81">
        <f t="shared" si="16"/>
        <v>141315.75</v>
      </c>
      <c r="I78" s="81">
        <f t="shared" si="16"/>
        <v>47105.25</v>
      </c>
      <c r="J78" s="81">
        <f t="shared" si="17"/>
        <v>0</v>
      </c>
      <c r="K78" s="81">
        <f t="shared" si="17"/>
        <v>0</v>
      </c>
      <c r="L78" s="81">
        <f t="shared" si="17"/>
        <v>0</v>
      </c>
      <c r="M78" s="81">
        <f t="shared" si="17"/>
        <v>0</v>
      </c>
      <c r="N78" s="81">
        <f t="shared" si="18"/>
        <v>4946051.25</v>
      </c>
      <c r="O78" s="81">
        <f t="shared" si="19"/>
        <v>612368.25</v>
      </c>
      <c r="P78" s="81">
        <f t="shared" si="20"/>
        <v>0</v>
      </c>
      <c r="Q78" s="81">
        <f t="shared" si="21"/>
        <v>0</v>
      </c>
      <c r="R78" s="81">
        <f t="shared" si="22"/>
        <v>0</v>
      </c>
      <c r="S78" s="81">
        <f t="shared" si="23"/>
        <v>0</v>
      </c>
      <c r="T78" s="81">
        <f t="shared" si="24"/>
        <v>1236512.8125</v>
      </c>
      <c r="U78" s="81">
        <f t="shared" si="25"/>
        <v>1990196.8125</v>
      </c>
      <c r="V78" s="81">
        <f t="shared" si="26"/>
        <v>0</v>
      </c>
      <c r="W78" s="81">
        <f t="shared" si="27"/>
        <v>0</v>
      </c>
      <c r="X78" s="81">
        <f t="shared" si="28"/>
        <v>0</v>
      </c>
      <c r="Y78" s="81">
        <f t="shared" si="29"/>
        <v>0</v>
      </c>
    </row>
    <row r="79" spans="1:235" ht="28" customHeight="1" x14ac:dyDescent="0.35">
      <c r="A79" s="1" t="s">
        <v>271</v>
      </c>
      <c r="B79" s="81">
        <f>IFERROR(VLOOKUP(A79,'Total EUROSTATS (2024)'!$A$5:$N$41,13,FALSE),IFERROR((VLOOKUP('Calculs Peaux et Cuirs (2024)'!A79,'Total (FAO) (2024)'!$A$4:$B$199,2,FALSE)*75%),"-"))</f>
        <v>245031</v>
      </c>
      <c r="C79" s="81">
        <f>IFERROR(VLOOKUP(A79,'Total EUROSTATS (2024)'!$A$5:$L$41,12,FALSE),IFERROR((VLOOKUP('Calculs Peaux et Cuirs (2024)'!A79,'Total (FAO) (2024)'!$A$4:$B$199,2)*25%),"-"))</f>
        <v>81677</v>
      </c>
      <c r="D79" s="81"/>
      <c r="E79" s="81"/>
      <c r="F79" s="81"/>
      <c r="G79" s="81"/>
      <c r="H79" s="81">
        <f t="shared" si="16"/>
        <v>147018.6</v>
      </c>
      <c r="I79" s="81">
        <f t="shared" si="16"/>
        <v>49006.2</v>
      </c>
      <c r="J79" s="81">
        <f t="shared" si="17"/>
        <v>0</v>
      </c>
      <c r="K79" s="81">
        <f t="shared" si="17"/>
        <v>0</v>
      </c>
      <c r="L79" s="81">
        <f t="shared" si="17"/>
        <v>0</v>
      </c>
      <c r="M79" s="81">
        <f t="shared" si="17"/>
        <v>0</v>
      </c>
      <c r="N79" s="81">
        <f t="shared" si="18"/>
        <v>5145651</v>
      </c>
      <c r="O79" s="81">
        <f t="shared" si="19"/>
        <v>637080.6</v>
      </c>
      <c r="P79" s="81">
        <f t="shared" si="20"/>
        <v>0</v>
      </c>
      <c r="Q79" s="81">
        <f t="shared" si="21"/>
        <v>0</v>
      </c>
      <c r="R79" s="81">
        <f t="shared" si="22"/>
        <v>0</v>
      </c>
      <c r="S79" s="81">
        <f t="shared" si="23"/>
        <v>0</v>
      </c>
      <c r="T79" s="81">
        <f t="shared" si="24"/>
        <v>1286412.75</v>
      </c>
      <c r="U79" s="81">
        <f t="shared" si="25"/>
        <v>2070511.95</v>
      </c>
      <c r="V79" s="81">
        <f t="shared" si="26"/>
        <v>0</v>
      </c>
      <c r="W79" s="81">
        <f t="shared" si="27"/>
        <v>0</v>
      </c>
      <c r="X79" s="81">
        <f t="shared" si="28"/>
        <v>0</v>
      </c>
      <c r="Y79" s="81">
        <f t="shared" si="29"/>
        <v>0</v>
      </c>
    </row>
    <row r="80" spans="1:235" ht="28" customHeight="1" x14ac:dyDescent="0.35">
      <c r="A80" s="1" t="s">
        <v>666</v>
      </c>
      <c r="B80" s="81">
        <f>IFERROR(VLOOKUP(A80,'Total EUROSTATS (2024)'!$A$5:$N$41,13,FALSE),IFERROR((VLOOKUP('Calculs Peaux et Cuirs (2024)'!A80,'Total (FAO) (2024)'!$A$4:$B$199,2,FALSE)*75%),"-"))</f>
        <v>16231.5</v>
      </c>
      <c r="C80" s="81">
        <f>IFERROR(VLOOKUP(A80,'Total EUROSTATS (2024)'!$A$5:$L$41,12,FALSE),IFERROR((VLOOKUP('Calculs Peaux et Cuirs (2024)'!A80,'Total (FAO) (2024)'!$A$4:$B$199,2)*25%),"-"))</f>
        <v>81677</v>
      </c>
      <c r="D80" s="81"/>
      <c r="E80" s="81"/>
      <c r="F80" s="81"/>
      <c r="G80" s="81"/>
      <c r="H80" s="81">
        <f t="shared" si="16"/>
        <v>9738.9</v>
      </c>
      <c r="I80" s="81">
        <f t="shared" si="16"/>
        <v>49006.2</v>
      </c>
      <c r="J80" s="81">
        <f t="shared" si="17"/>
        <v>0</v>
      </c>
      <c r="K80" s="81">
        <f t="shared" si="17"/>
        <v>0</v>
      </c>
      <c r="L80" s="81">
        <f t="shared" si="17"/>
        <v>0</v>
      </c>
      <c r="M80" s="81">
        <f t="shared" si="17"/>
        <v>0</v>
      </c>
      <c r="N80" s="81">
        <f t="shared" si="18"/>
        <v>340861.5</v>
      </c>
      <c r="O80" s="81">
        <f t="shared" si="19"/>
        <v>637080.6</v>
      </c>
      <c r="P80" s="81">
        <f t="shared" si="20"/>
        <v>0</v>
      </c>
      <c r="Q80" s="81">
        <f t="shared" si="21"/>
        <v>0</v>
      </c>
      <c r="R80" s="81">
        <f t="shared" si="22"/>
        <v>0</v>
      </c>
      <c r="S80" s="81">
        <f t="shared" si="23"/>
        <v>0</v>
      </c>
      <c r="T80" s="81">
        <f t="shared" si="24"/>
        <v>85215.375</v>
      </c>
      <c r="U80" s="81">
        <f t="shared" si="25"/>
        <v>2070511.95</v>
      </c>
      <c r="V80" s="81">
        <f t="shared" si="26"/>
        <v>0</v>
      </c>
      <c r="W80" s="81">
        <f t="shared" si="27"/>
        <v>0</v>
      </c>
      <c r="X80" s="81">
        <f t="shared" si="28"/>
        <v>0</v>
      </c>
      <c r="Y80" s="81">
        <f t="shared" si="29"/>
        <v>0</v>
      </c>
    </row>
    <row r="81" spans="1:235" ht="28" customHeight="1" x14ac:dyDescent="0.35">
      <c r="A81" s="1" t="s">
        <v>272</v>
      </c>
      <c r="B81" s="81">
        <f>IFERROR(VLOOKUP(A81,'Total EUROSTATS (2024)'!$A$5:$N$41,13,FALSE),IFERROR((VLOOKUP('Calculs Peaux et Cuirs (2024)'!A81,'Total (FAO) (2024)'!$A$4:$B$199,2,FALSE)*75%),"-"))</f>
        <v>2180</v>
      </c>
      <c r="C81" s="81">
        <f>IFERROR(VLOOKUP(A81,'Total EUROSTATS (2024)'!$A$5:$L$41,12,FALSE),IFERROR((VLOOKUP('Calculs Peaux et Cuirs (2024)'!A81,'Total (FAO) (2024)'!$A$4:$B$199,2)*25%),"-"))</f>
        <v>3110</v>
      </c>
      <c r="D81" s="81"/>
      <c r="E81" s="81"/>
      <c r="F81" s="81"/>
      <c r="G81" s="81"/>
      <c r="H81" s="81">
        <f t="shared" si="16"/>
        <v>1308</v>
      </c>
      <c r="I81" s="81">
        <f t="shared" si="16"/>
        <v>1866</v>
      </c>
      <c r="J81" s="81">
        <f t="shared" si="17"/>
        <v>0</v>
      </c>
      <c r="K81" s="81">
        <f t="shared" si="17"/>
        <v>0</v>
      </c>
      <c r="L81" s="81">
        <f t="shared" si="17"/>
        <v>0</v>
      </c>
      <c r="M81" s="81">
        <f t="shared" si="17"/>
        <v>0</v>
      </c>
      <c r="N81" s="81">
        <f t="shared" si="18"/>
        <v>45780</v>
      </c>
      <c r="O81" s="81">
        <f t="shared" si="19"/>
        <v>24258</v>
      </c>
      <c r="P81" s="81">
        <f t="shared" si="20"/>
        <v>0</v>
      </c>
      <c r="Q81" s="81">
        <f t="shared" si="21"/>
        <v>0</v>
      </c>
      <c r="R81" s="81">
        <f t="shared" si="22"/>
        <v>0</v>
      </c>
      <c r="S81" s="81">
        <f t="shared" si="23"/>
        <v>0</v>
      </c>
      <c r="T81" s="81">
        <f t="shared" si="24"/>
        <v>11445</v>
      </c>
      <c r="U81" s="81">
        <f t="shared" si="25"/>
        <v>78838.5</v>
      </c>
      <c r="V81" s="81">
        <f t="shared" si="26"/>
        <v>0</v>
      </c>
      <c r="W81" s="81">
        <f t="shared" si="27"/>
        <v>0</v>
      </c>
      <c r="X81" s="81">
        <f t="shared" si="28"/>
        <v>0</v>
      </c>
      <c r="Y81" s="81">
        <f t="shared" si="29"/>
        <v>0</v>
      </c>
    </row>
    <row r="82" spans="1:235" ht="28" customHeight="1" x14ac:dyDescent="0.35">
      <c r="A82" s="1" t="s">
        <v>667</v>
      </c>
      <c r="B82" s="81">
        <f>IFERROR(VLOOKUP(A82,'Total EUROSTATS (2024)'!$A$5:$N$41,13,FALSE),IFERROR((VLOOKUP('Calculs Peaux et Cuirs (2024)'!A82,'Total (FAO) (2024)'!$A$4:$B$199,2,FALSE)*75%),"-"))</f>
        <v>52.5</v>
      </c>
      <c r="C82" s="81">
        <f>IFERROR(VLOOKUP(A82,'Total EUROSTATS (2024)'!$A$5:$L$41,12,FALSE),IFERROR((VLOOKUP('Calculs Peaux et Cuirs (2024)'!A82,'Total (FAO) (2024)'!$A$4:$B$199,2)*25%),"-"))</f>
        <v>17.5</v>
      </c>
      <c r="D82" s="81"/>
      <c r="E82" s="81"/>
      <c r="F82" s="81"/>
      <c r="G82" s="81"/>
      <c r="H82" s="81">
        <f t="shared" si="16"/>
        <v>31.5</v>
      </c>
      <c r="I82" s="81">
        <f t="shared" si="16"/>
        <v>10.5</v>
      </c>
      <c r="J82" s="81">
        <f t="shared" si="17"/>
        <v>0</v>
      </c>
      <c r="K82" s="81">
        <f t="shared" si="17"/>
        <v>0</v>
      </c>
      <c r="L82" s="81">
        <f t="shared" si="17"/>
        <v>0</v>
      </c>
      <c r="M82" s="81">
        <f t="shared" si="17"/>
        <v>0</v>
      </c>
      <c r="N82" s="81">
        <f t="shared" si="18"/>
        <v>1102.5</v>
      </c>
      <c r="O82" s="81">
        <f t="shared" si="19"/>
        <v>136.5</v>
      </c>
      <c r="P82" s="81">
        <f t="shared" si="20"/>
        <v>0</v>
      </c>
      <c r="Q82" s="81">
        <f t="shared" si="21"/>
        <v>0</v>
      </c>
      <c r="R82" s="81">
        <f t="shared" si="22"/>
        <v>0</v>
      </c>
      <c r="S82" s="81">
        <f t="shared" si="23"/>
        <v>0</v>
      </c>
      <c r="T82" s="81">
        <f t="shared" si="24"/>
        <v>275.625</v>
      </c>
      <c r="U82" s="81">
        <f t="shared" si="25"/>
        <v>443.625</v>
      </c>
      <c r="V82" s="81">
        <f t="shared" si="26"/>
        <v>0</v>
      </c>
      <c r="W82" s="81">
        <f t="shared" si="27"/>
        <v>0</v>
      </c>
      <c r="X82" s="81">
        <f t="shared" si="28"/>
        <v>0</v>
      </c>
      <c r="Y82" s="81">
        <f t="shared" si="29"/>
        <v>0</v>
      </c>
    </row>
    <row r="83" spans="1:235" s="82" customFormat="1" ht="28" customHeight="1" x14ac:dyDescent="0.35">
      <c r="A83" s="1" t="s">
        <v>668</v>
      </c>
      <c r="B83" s="81">
        <f>IFERROR(VLOOKUP(A83,'Total EUROSTATS (2024)'!$A$5:$N$41,13,FALSE),IFERROR((VLOOKUP('Calculs Peaux et Cuirs (2024)'!A83,'Total (FAO) (2024)'!$A$4:$B$199,2,FALSE)*75%),"-"))</f>
        <v>182.25</v>
      </c>
      <c r="C83" s="81">
        <f>IFERROR(VLOOKUP(A83,'Total EUROSTATS (2024)'!$A$5:$L$41,12,FALSE),IFERROR((VLOOKUP('Calculs Peaux et Cuirs (2024)'!A83,'Total (FAO) (2024)'!$A$4:$B$199,2)*25%),"-"))</f>
        <v>60.75</v>
      </c>
      <c r="D83" s="81"/>
      <c r="E83" s="81"/>
      <c r="F83" s="81"/>
      <c r="G83" s="81"/>
      <c r="H83" s="83">
        <f t="shared" si="16"/>
        <v>109.35</v>
      </c>
      <c r="I83" s="83">
        <f t="shared" si="16"/>
        <v>36.449999999999996</v>
      </c>
      <c r="J83" s="81">
        <f t="shared" si="17"/>
        <v>0</v>
      </c>
      <c r="K83" s="81">
        <f t="shared" si="17"/>
        <v>0</v>
      </c>
      <c r="L83" s="81">
        <f t="shared" si="17"/>
        <v>0</v>
      </c>
      <c r="M83" s="81">
        <f t="shared" si="17"/>
        <v>0</v>
      </c>
      <c r="N83" s="83">
        <f t="shared" si="18"/>
        <v>3827.25</v>
      </c>
      <c r="O83" s="83">
        <f t="shared" si="19"/>
        <v>473.84999999999997</v>
      </c>
      <c r="P83" s="81">
        <f t="shared" si="20"/>
        <v>0</v>
      </c>
      <c r="Q83" s="81">
        <f t="shared" si="21"/>
        <v>0</v>
      </c>
      <c r="R83" s="81">
        <f t="shared" si="22"/>
        <v>0</v>
      </c>
      <c r="S83" s="81">
        <f t="shared" si="23"/>
        <v>0</v>
      </c>
      <c r="T83" s="83">
        <f t="shared" si="24"/>
        <v>956.8125</v>
      </c>
      <c r="U83" s="83">
        <f t="shared" si="25"/>
        <v>1540.0124999999998</v>
      </c>
      <c r="V83" s="81">
        <f t="shared" si="26"/>
        <v>0</v>
      </c>
      <c r="W83" s="81">
        <f t="shared" si="27"/>
        <v>0</v>
      </c>
      <c r="X83" s="81">
        <f t="shared" si="28"/>
        <v>0</v>
      </c>
      <c r="Y83" s="81">
        <f t="shared" si="29"/>
        <v>0</v>
      </c>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4"/>
      <c r="BK83" s="14"/>
      <c r="BL83" s="14"/>
      <c r="BM83" s="14"/>
      <c r="BN83" s="14"/>
      <c r="BO83" s="14"/>
      <c r="BP83" s="14"/>
      <c r="BQ83" s="14"/>
      <c r="BR83" s="14"/>
      <c r="BS83" s="14"/>
      <c r="BT83" s="14"/>
      <c r="BU83" s="14"/>
      <c r="BV83" s="14"/>
      <c r="BW83" s="14"/>
      <c r="BX83" s="14"/>
      <c r="BY83" s="14"/>
      <c r="BZ83" s="14"/>
      <c r="CA83" s="14"/>
      <c r="CB83" s="14"/>
      <c r="CC83" s="14"/>
      <c r="CD83" s="14"/>
      <c r="CE83" s="14"/>
      <c r="CF83" s="14"/>
      <c r="CG83" s="14"/>
      <c r="CH83" s="14"/>
      <c r="CI83" s="14"/>
      <c r="CJ83" s="14"/>
      <c r="CK83" s="14"/>
      <c r="CL83" s="14"/>
      <c r="CM83" s="14"/>
      <c r="CN83" s="14"/>
      <c r="CO83" s="14"/>
      <c r="CP83" s="14"/>
      <c r="CQ83" s="14"/>
      <c r="CR83" s="14"/>
      <c r="CS83" s="14"/>
      <c r="CT83" s="14"/>
      <c r="CU83" s="14"/>
      <c r="CV83" s="14"/>
      <c r="CW83" s="14"/>
      <c r="CX83" s="14"/>
      <c r="CY83" s="14"/>
      <c r="CZ83" s="14"/>
      <c r="DA83" s="14"/>
      <c r="DB83" s="14"/>
      <c r="DC83" s="14"/>
      <c r="DD83" s="14"/>
      <c r="DE83" s="14"/>
      <c r="DF83" s="14"/>
      <c r="DG83" s="14"/>
      <c r="DH83" s="14"/>
      <c r="DI83" s="14"/>
      <c r="DJ83" s="14"/>
      <c r="DK83" s="14"/>
      <c r="DL83" s="14"/>
      <c r="DM83" s="14"/>
      <c r="DN83" s="14"/>
      <c r="DO83" s="14"/>
      <c r="DP83" s="14"/>
      <c r="DQ83" s="14"/>
      <c r="DR83" s="14"/>
      <c r="DS83" s="14"/>
      <c r="DT83" s="14"/>
      <c r="DU83" s="14"/>
      <c r="DV83" s="14"/>
      <c r="DW83" s="14"/>
      <c r="DX83" s="14"/>
      <c r="DY83" s="14"/>
      <c r="DZ83" s="14"/>
      <c r="EA83" s="14"/>
      <c r="EB83" s="14"/>
      <c r="EC83" s="14"/>
      <c r="ED83" s="14"/>
      <c r="EE83" s="14"/>
      <c r="EF83" s="14"/>
      <c r="EG83" s="14"/>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3"/>
      <c r="FH83" s="3"/>
      <c r="FI83" s="3"/>
      <c r="FJ83" s="3"/>
      <c r="FK83" s="3"/>
      <c r="FL83" s="3"/>
      <c r="FM83" s="3"/>
      <c r="FN83" s="3"/>
      <c r="FO83" s="3"/>
      <c r="FP83" s="3"/>
      <c r="FQ83" s="3"/>
      <c r="FR83" s="3"/>
      <c r="FS83" s="3"/>
      <c r="FT83" s="3"/>
      <c r="FU83" s="3"/>
      <c r="FV83" s="3"/>
      <c r="FW83" s="3"/>
      <c r="FX83" s="3"/>
      <c r="FY83" s="3"/>
      <c r="FZ83" s="3"/>
      <c r="GA83" s="3"/>
      <c r="GB83" s="3"/>
      <c r="GC83" s="3"/>
      <c r="GD83" s="3"/>
      <c r="GE83" s="3"/>
      <c r="GF83" s="3"/>
      <c r="GG83" s="3"/>
      <c r="GH83" s="3"/>
      <c r="GI83" s="3"/>
      <c r="GJ83" s="3"/>
      <c r="GK83" s="3"/>
      <c r="GL83" s="3"/>
      <c r="GM83" s="3"/>
      <c r="GN83" s="3"/>
      <c r="GO83" s="3"/>
      <c r="GP83" s="3"/>
      <c r="GQ83" s="3"/>
      <c r="GR83" s="3"/>
      <c r="GS83" s="3"/>
      <c r="GT83" s="3"/>
      <c r="GU83" s="3"/>
      <c r="GV83" s="3"/>
      <c r="GW83" s="3"/>
      <c r="GX83" s="3"/>
      <c r="GY83" s="3"/>
      <c r="GZ83" s="3"/>
      <c r="HA83" s="3"/>
      <c r="HB83" s="3"/>
      <c r="HC83" s="3"/>
      <c r="HD83" s="3"/>
      <c r="HE83" s="3"/>
      <c r="HF83" s="3"/>
      <c r="HG83" s="3"/>
      <c r="HH83" s="3"/>
      <c r="HI83" s="3"/>
      <c r="HJ83" s="3"/>
      <c r="HK83" s="3"/>
      <c r="HL83" s="3"/>
      <c r="HM83" s="3"/>
      <c r="HN83" s="3"/>
      <c r="HO83" s="3"/>
      <c r="HP83" s="3"/>
      <c r="HQ83" s="3"/>
      <c r="HR83" s="3"/>
      <c r="HS83" s="3"/>
      <c r="HT83" s="3"/>
      <c r="HU83" s="3"/>
      <c r="HV83" s="3"/>
      <c r="HW83" s="3"/>
      <c r="HX83" s="3"/>
      <c r="HY83" s="3"/>
      <c r="HZ83" s="3"/>
      <c r="IA83" s="3"/>
    </row>
    <row r="84" spans="1:235" ht="28" customHeight="1" x14ac:dyDescent="0.35">
      <c r="A84" s="1" t="s">
        <v>273</v>
      </c>
      <c r="B84" s="81">
        <f>IFERROR(VLOOKUP(A84,'Total EUROSTATS (2024)'!$A$5:$N$41,13,FALSE),IFERROR((VLOOKUP('Calculs Peaux et Cuirs (2024)'!A84,'Total (FAO) (2024)'!$A$4:$B$199,2,FALSE)*75%),"-"))</f>
        <v>3130.5</v>
      </c>
      <c r="C84" s="81">
        <f>IFERROR(VLOOKUP(A84,'Total EUROSTATS (2024)'!$A$5:$L$41,12,FALSE),IFERROR((VLOOKUP('Calculs Peaux et Cuirs (2024)'!A84,'Total (FAO) (2024)'!$A$4:$B$199,2)*25%),"-"))</f>
        <v>1043.5</v>
      </c>
      <c r="D84" s="81"/>
      <c r="E84" s="81"/>
      <c r="F84" s="81"/>
      <c r="G84" s="81"/>
      <c r="H84" s="81">
        <f t="shared" si="16"/>
        <v>1878.3</v>
      </c>
      <c r="I84" s="81">
        <f t="shared" si="16"/>
        <v>626.1</v>
      </c>
      <c r="J84" s="81">
        <f t="shared" si="17"/>
        <v>0</v>
      </c>
      <c r="K84" s="81">
        <f t="shared" si="17"/>
        <v>0</v>
      </c>
      <c r="L84" s="81">
        <f t="shared" si="17"/>
        <v>0</v>
      </c>
      <c r="M84" s="81">
        <f t="shared" si="17"/>
        <v>0</v>
      </c>
      <c r="N84" s="81">
        <f t="shared" si="18"/>
        <v>65740.5</v>
      </c>
      <c r="O84" s="81">
        <f t="shared" si="19"/>
        <v>8139.3</v>
      </c>
      <c r="P84" s="81">
        <f t="shared" si="20"/>
        <v>0</v>
      </c>
      <c r="Q84" s="81">
        <f t="shared" si="21"/>
        <v>0</v>
      </c>
      <c r="R84" s="81">
        <f t="shared" si="22"/>
        <v>0</v>
      </c>
      <c r="S84" s="81">
        <f t="shared" si="23"/>
        <v>0</v>
      </c>
      <c r="T84" s="81">
        <f t="shared" si="24"/>
        <v>16435.125</v>
      </c>
      <c r="U84" s="81">
        <f t="shared" si="25"/>
        <v>26452.725000000002</v>
      </c>
      <c r="V84" s="81">
        <f t="shared" si="26"/>
        <v>0</v>
      </c>
      <c r="W84" s="81">
        <f t="shared" si="27"/>
        <v>0</v>
      </c>
      <c r="X84" s="81">
        <f t="shared" si="28"/>
        <v>0</v>
      </c>
      <c r="Y84" s="81">
        <f t="shared" si="29"/>
        <v>0</v>
      </c>
    </row>
    <row r="85" spans="1:235" ht="28" customHeight="1" x14ac:dyDescent="0.35">
      <c r="A85" s="1" t="s">
        <v>274</v>
      </c>
      <c r="B85" s="81">
        <f>IFERROR(VLOOKUP(A85,'Total EUROSTATS (2024)'!$A$5:$N$41,13,FALSE),IFERROR((VLOOKUP('Calculs Peaux et Cuirs (2024)'!A85,'Total (FAO) (2024)'!$A$4:$B$199,2,FALSE)*75%),"-"))</f>
        <v>0</v>
      </c>
      <c r="C85" s="81">
        <f>IFERROR(VLOOKUP(A85,'Total EUROSTATS (2024)'!$A$5:$L$41,12,FALSE),IFERROR((VLOOKUP('Calculs Peaux et Cuirs (2024)'!A85,'Total (FAO) (2024)'!$A$4:$B$199,2)*25%),"-"))</f>
        <v>0</v>
      </c>
      <c r="D85" s="81"/>
      <c r="E85" s="81"/>
      <c r="F85" s="81"/>
      <c r="G85" s="81"/>
      <c r="H85" s="81">
        <f t="shared" si="16"/>
        <v>0</v>
      </c>
      <c r="I85" s="81">
        <f t="shared" si="16"/>
        <v>0</v>
      </c>
      <c r="J85" s="81">
        <f t="shared" si="17"/>
        <v>0</v>
      </c>
      <c r="K85" s="81">
        <f t="shared" si="17"/>
        <v>0</v>
      </c>
      <c r="L85" s="81">
        <f t="shared" si="17"/>
        <v>0</v>
      </c>
      <c r="M85" s="81">
        <f t="shared" si="17"/>
        <v>0</v>
      </c>
      <c r="N85" s="81">
        <f t="shared" si="18"/>
        <v>0</v>
      </c>
      <c r="O85" s="81">
        <f t="shared" si="19"/>
        <v>0</v>
      </c>
      <c r="P85" s="81">
        <f t="shared" si="20"/>
        <v>0</v>
      </c>
      <c r="Q85" s="81">
        <f t="shared" si="21"/>
        <v>0</v>
      </c>
      <c r="R85" s="81">
        <f t="shared" si="22"/>
        <v>0</v>
      </c>
      <c r="S85" s="81">
        <f t="shared" si="23"/>
        <v>0</v>
      </c>
      <c r="T85" s="81">
        <f t="shared" si="24"/>
        <v>0</v>
      </c>
      <c r="U85" s="81">
        <f t="shared" si="25"/>
        <v>0</v>
      </c>
      <c r="V85" s="81">
        <f t="shared" si="26"/>
        <v>0</v>
      </c>
      <c r="W85" s="81">
        <f t="shared" si="27"/>
        <v>0</v>
      </c>
      <c r="X85" s="81">
        <f t="shared" si="28"/>
        <v>0</v>
      </c>
      <c r="Y85" s="81">
        <f t="shared" si="29"/>
        <v>0</v>
      </c>
    </row>
    <row r="86" spans="1:235" ht="28" customHeight="1" x14ac:dyDescent="0.35">
      <c r="A86" s="1" t="s">
        <v>276</v>
      </c>
      <c r="B86" s="81">
        <f>IFERROR(VLOOKUP(A86,'Total EUROSTATS (2024)'!$A$5:$N$41,13,FALSE),IFERROR((VLOOKUP('Calculs Peaux et Cuirs (2024)'!A86,'Total (FAO) (2024)'!$A$4:$B$199,2,FALSE)*75%),"-"))</f>
        <v>1098357</v>
      </c>
      <c r="C86" s="81">
        <f>IFERROR(VLOOKUP(A86,'Total EUROSTATS (2024)'!$A$5:$L$41,12,FALSE),IFERROR((VLOOKUP('Calculs Peaux et Cuirs (2024)'!A86,'Total (FAO) (2024)'!$A$4:$B$199,2)*25%),"-"))</f>
        <v>366119</v>
      </c>
      <c r="D86" s="81"/>
      <c r="E86" s="81"/>
      <c r="F86" s="81"/>
      <c r="G86" s="81"/>
      <c r="H86" s="81">
        <f t="shared" si="16"/>
        <v>659014.19999999995</v>
      </c>
      <c r="I86" s="81">
        <f t="shared" si="16"/>
        <v>219671.4</v>
      </c>
      <c r="J86" s="81">
        <f t="shared" si="17"/>
        <v>0</v>
      </c>
      <c r="K86" s="81">
        <f t="shared" si="17"/>
        <v>0</v>
      </c>
      <c r="L86" s="81">
        <f t="shared" si="17"/>
        <v>0</v>
      </c>
      <c r="M86" s="81">
        <f t="shared" si="17"/>
        <v>0</v>
      </c>
      <c r="N86" s="81">
        <f t="shared" si="18"/>
        <v>23065497</v>
      </c>
      <c r="O86" s="81">
        <f t="shared" si="19"/>
        <v>2855728.1999999997</v>
      </c>
      <c r="P86" s="81">
        <f t="shared" si="20"/>
        <v>0</v>
      </c>
      <c r="Q86" s="81">
        <f t="shared" si="21"/>
        <v>0</v>
      </c>
      <c r="R86" s="81">
        <f t="shared" si="22"/>
        <v>0</v>
      </c>
      <c r="S86" s="81">
        <f t="shared" si="23"/>
        <v>0</v>
      </c>
      <c r="T86" s="81">
        <f t="shared" si="24"/>
        <v>5766374.25</v>
      </c>
      <c r="U86" s="81">
        <f t="shared" si="25"/>
        <v>9281116.6499999985</v>
      </c>
      <c r="V86" s="81">
        <f t="shared" si="26"/>
        <v>0</v>
      </c>
      <c r="W86" s="81">
        <f t="shared" si="27"/>
        <v>0</v>
      </c>
      <c r="X86" s="81">
        <f t="shared" si="28"/>
        <v>0</v>
      </c>
      <c r="Y86" s="81">
        <f t="shared" si="29"/>
        <v>0</v>
      </c>
    </row>
    <row r="87" spans="1:235" ht="28" customHeight="1" x14ac:dyDescent="0.35">
      <c r="A87" s="1" t="s">
        <v>669</v>
      </c>
      <c r="B87" s="81">
        <f>IFERROR(VLOOKUP(A87,'Total EUROSTATS (2024)'!$A$5:$N$41,13,FALSE),IFERROR((VLOOKUP('Calculs Peaux et Cuirs (2024)'!A87,'Total (FAO) (2024)'!$A$4:$B$199,2,FALSE)*75%),"-"))</f>
        <v>1040229</v>
      </c>
      <c r="C87" s="81">
        <f>IFERROR(VLOOKUP(A87,'Total EUROSTATS (2024)'!$A$5:$L$41,12,FALSE),IFERROR((VLOOKUP('Calculs Peaux et Cuirs (2024)'!A87,'Total (FAO) (2024)'!$A$4:$B$199,2)*25%),"-"))</f>
        <v>346743</v>
      </c>
      <c r="D87" s="81"/>
      <c r="E87" s="81"/>
      <c r="F87" s="81"/>
      <c r="G87" s="81"/>
      <c r="H87" s="81">
        <f t="shared" si="16"/>
        <v>624137.4</v>
      </c>
      <c r="I87" s="81">
        <f t="shared" si="16"/>
        <v>208045.8</v>
      </c>
      <c r="J87" s="81">
        <f t="shared" si="17"/>
        <v>0</v>
      </c>
      <c r="K87" s="81">
        <f t="shared" si="17"/>
        <v>0</v>
      </c>
      <c r="L87" s="81">
        <f t="shared" si="17"/>
        <v>0</v>
      </c>
      <c r="M87" s="81">
        <f t="shared" si="17"/>
        <v>0</v>
      </c>
      <c r="N87" s="81">
        <f t="shared" si="18"/>
        <v>21844809</v>
      </c>
      <c r="O87" s="81">
        <f t="shared" si="19"/>
        <v>2704595.4</v>
      </c>
      <c r="P87" s="81">
        <f t="shared" si="20"/>
        <v>0</v>
      </c>
      <c r="Q87" s="81">
        <f t="shared" si="21"/>
        <v>0</v>
      </c>
      <c r="R87" s="81">
        <f t="shared" si="22"/>
        <v>0</v>
      </c>
      <c r="S87" s="81">
        <f t="shared" si="23"/>
        <v>0</v>
      </c>
      <c r="T87" s="81">
        <f t="shared" si="24"/>
        <v>5461202.25</v>
      </c>
      <c r="U87" s="81">
        <f t="shared" si="25"/>
        <v>8789935.0499999989</v>
      </c>
      <c r="V87" s="81">
        <f t="shared" si="26"/>
        <v>0</v>
      </c>
      <c r="W87" s="81">
        <f t="shared" si="27"/>
        <v>0</v>
      </c>
      <c r="X87" s="81">
        <f t="shared" si="28"/>
        <v>0</v>
      </c>
      <c r="Y87" s="81">
        <f t="shared" si="29"/>
        <v>0</v>
      </c>
    </row>
    <row r="88" spans="1:235" ht="28" customHeight="1" x14ac:dyDescent="0.35">
      <c r="A88" s="1" t="s">
        <v>277</v>
      </c>
      <c r="B88" s="81">
        <f>IFERROR(VLOOKUP(A88,'Total EUROSTATS (2024)'!$A$5:$N$41,13,FALSE),IFERROR((VLOOKUP('Calculs Peaux et Cuirs (2024)'!A88,'Total (FAO) (2024)'!$A$4:$B$199,2,FALSE)*75%),"-"))</f>
        <v>122756.25</v>
      </c>
      <c r="C88" s="81">
        <f>IFERROR(VLOOKUP(A88,'Total EUROSTATS (2024)'!$A$5:$L$41,12,FALSE),IFERROR((VLOOKUP('Calculs Peaux et Cuirs (2024)'!A88,'Total (FAO) (2024)'!$A$4:$B$199,2)*25%),"-"))</f>
        <v>40918.75</v>
      </c>
      <c r="D88" s="81"/>
      <c r="E88" s="81"/>
      <c r="F88" s="81"/>
      <c r="G88" s="81"/>
      <c r="H88" s="81">
        <f t="shared" si="16"/>
        <v>73653.75</v>
      </c>
      <c r="I88" s="81">
        <f t="shared" si="16"/>
        <v>24551.25</v>
      </c>
      <c r="J88" s="81">
        <f t="shared" si="17"/>
        <v>0</v>
      </c>
      <c r="K88" s="81">
        <f t="shared" si="17"/>
        <v>0</v>
      </c>
      <c r="L88" s="81">
        <f t="shared" si="17"/>
        <v>0</v>
      </c>
      <c r="M88" s="81">
        <f t="shared" si="17"/>
        <v>0</v>
      </c>
      <c r="N88" s="81">
        <f t="shared" si="18"/>
        <v>2577881.25</v>
      </c>
      <c r="O88" s="81">
        <f t="shared" si="19"/>
        <v>319166.25</v>
      </c>
      <c r="P88" s="81">
        <f t="shared" si="20"/>
        <v>0</v>
      </c>
      <c r="Q88" s="81">
        <f t="shared" si="21"/>
        <v>0</v>
      </c>
      <c r="R88" s="81">
        <f t="shared" si="22"/>
        <v>0</v>
      </c>
      <c r="S88" s="81">
        <f t="shared" si="23"/>
        <v>0</v>
      </c>
      <c r="T88" s="81">
        <f t="shared" si="24"/>
        <v>644470.3125</v>
      </c>
      <c r="U88" s="81">
        <f t="shared" si="25"/>
        <v>1037290.3125</v>
      </c>
      <c r="V88" s="81">
        <f t="shared" si="26"/>
        <v>0</v>
      </c>
      <c r="W88" s="81">
        <f t="shared" si="27"/>
        <v>0</v>
      </c>
      <c r="X88" s="81">
        <f t="shared" si="28"/>
        <v>0</v>
      </c>
      <c r="Y88" s="81">
        <f t="shared" si="29"/>
        <v>0</v>
      </c>
    </row>
    <row r="89" spans="1:235" ht="28" customHeight="1" x14ac:dyDescent="0.35">
      <c r="A89" s="1" t="s">
        <v>278</v>
      </c>
      <c r="B89" s="81">
        <f>IFERROR(VLOOKUP(A89,'Total EUROSTATS (2024)'!$A$5:$N$41,13,FALSE),IFERROR((VLOOKUP('Calculs Peaux et Cuirs (2024)'!A89,'Total (FAO) (2024)'!$A$4:$B$199,2,FALSE)*75%),"-"))</f>
        <v>1884570</v>
      </c>
      <c r="C89" s="81">
        <f>IFERROR(VLOOKUP(A89,'Total EUROSTATS (2024)'!$A$5:$L$41,12,FALSE),IFERROR((VLOOKUP('Calculs Peaux et Cuirs (2024)'!A89,'Total (FAO) (2024)'!$A$4:$B$199,2)*25%),"-"))</f>
        <v>20920</v>
      </c>
      <c r="D89" s="81"/>
      <c r="E89" s="81"/>
      <c r="F89" s="81"/>
      <c r="G89" s="81"/>
      <c r="H89" s="81">
        <f t="shared" si="16"/>
        <v>1130742</v>
      </c>
      <c r="I89" s="81">
        <f t="shared" si="16"/>
        <v>12552</v>
      </c>
      <c r="J89" s="81">
        <f t="shared" si="17"/>
        <v>0</v>
      </c>
      <c r="K89" s="81">
        <f t="shared" si="17"/>
        <v>0</v>
      </c>
      <c r="L89" s="81">
        <f t="shared" si="17"/>
        <v>0</v>
      </c>
      <c r="M89" s="81">
        <f t="shared" si="17"/>
        <v>0</v>
      </c>
      <c r="N89" s="81">
        <f t="shared" si="18"/>
        <v>39575970</v>
      </c>
      <c r="O89" s="81">
        <f t="shared" si="19"/>
        <v>163176</v>
      </c>
      <c r="P89" s="81">
        <f t="shared" si="20"/>
        <v>0</v>
      </c>
      <c r="Q89" s="81">
        <f t="shared" si="21"/>
        <v>0</v>
      </c>
      <c r="R89" s="81">
        <f t="shared" si="22"/>
        <v>0</v>
      </c>
      <c r="S89" s="81">
        <f t="shared" si="23"/>
        <v>0</v>
      </c>
      <c r="T89" s="81">
        <f t="shared" si="24"/>
        <v>9893992.5</v>
      </c>
      <c r="U89" s="81">
        <f t="shared" si="25"/>
        <v>530322</v>
      </c>
      <c r="V89" s="81">
        <f t="shared" si="26"/>
        <v>0</v>
      </c>
      <c r="W89" s="81">
        <f t="shared" si="27"/>
        <v>0</v>
      </c>
      <c r="X89" s="81">
        <f t="shared" si="28"/>
        <v>0</v>
      </c>
      <c r="Y89" s="81">
        <f t="shared" si="29"/>
        <v>0</v>
      </c>
    </row>
    <row r="90" spans="1:235" ht="28" customHeight="1" x14ac:dyDescent="0.35">
      <c r="A90" s="1" t="s">
        <v>280</v>
      </c>
      <c r="B90" s="81">
        <f>IFERROR(VLOOKUP(A90,'Total EUROSTATS (2024)'!$A$5:$N$41,13,FALSE),IFERROR((VLOOKUP('Calculs Peaux et Cuirs (2024)'!A90,'Total (FAO) (2024)'!$A$4:$B$199,2,FALSE)*75%),"-"))</f>
        <v>20410</v>
      </c>
      <c r="C90" s="81">
        <f>IFERROR(VLOOKUP(A90,'Total EUROSTATS (2024)'!$A$5:$L$41,12,FALSE),IFERROR((VLOOKUP('Calculs Peaux et Cuirs (2024)'!A90,'Total (FAO) (2024)'!$A$4:$B$199,2)*25%),"-"))</f>
        <v>2050</v>
      </c>
      <c r="D90" s="81"/>
      <c r="E90" s="81"/>
      <c r="F90" s="81"/>
      <c r="G90" s="81"/>
      <c r="H90" s="81">
        <f t="shared" si="16"/>
        <v>12246</v>
      </c>
      <c r="I90" s="81">
        <f t="shared" si="16"/>
        <v>1230</v>
      </c>
      <c r="J90" s="81">
        <f t="shared" si="17"/>
        <v>0</v>
      </c>
      <c r="K90" s="81">
        <f t="shared" si="17"/>
        <v>0</v>
      </c>
      <c r="L90" s="81">
        <f t="shared" si="17"/>
        <v>0</v>
      </c>
      <c r="M90" s="81">
        <f t="shared" si="17"/>
        <v>0</v>
      </c>
      <c r="N90" s="81">
        <f t="shared" si="18"/>
        <v>428610</v>
      </c>
      <c r="O90" s="81">
        <f t="shared" si="19"/>
        <v>15990</v>
      </c>
      <c r="P90" s="81">
        <f t="shared" si="20"/>
        <v>0</v>
      </c>
      <c r="Q90" s="81">
        <f t="shared" si="21"/>
        <v>0</v>
      </c>
      <c r="R90" s="81">
        <f t="shared" si="22"/>
        <v>0</v>
      </c>
      <c r="S90" s="81">
        <f t="shared" si="23"/>
        <v>0</v>
      </c>
      <c r="T90" s="81">
        <f t="shared" si="24"/>
        <v>107152.5</v>
      </c>
      <c r="U90" s="81">
        <f t="shared" si="25"/>
        <v>51967.5</v>
      </c>
      <c r="V90" s="81">
        <f t="shared" si="26"/>
        <v>0</v>
      </c>
      <c r="W90" s="81">
        <f t="shared" si="27"/>
        <v>0</v>
      </c>
      <c r="X90" s="81">
        <f t="shared" si="28"/>
        <v>0</v>
      </c>
      <c r="Y90" s="81">
        <f t="shared" si="29"/>
        <v>0</v>
      </c>
    </row>
    <row r="91" spans="1:235" s="82" customFormat="1" ht="28" customHeight="1" x14ac:dyDescent="0.35">
      <c r="A91" s="1" t="s">
        <v>281</v>
      </c>
      <c r="B91" s="81">
        <f>IFERROR(VLOOKUP(A91,'Total EUROSTATS (2024)'!$A$5:$N$41,13,FALSE),IFERROR((VLOOKUP('Calculs Peaux et Cuirs (2024)'!A91,'Total (FAO) (2024)'!$A$4:$B$199,2,FALSE)*75%),"-"))</f>
        <v>299593.5</v>
      </c>
      <c r="C91" s="81">
        <f>IFERROR(VLOOKUP(A91,'Total EUROSTATS (2024)'!$A$5:$L$41,12,FALSE),IFERROR((VLOOKUP('Calculs Peaux et Cuirs (2024)'!A91,'Total (FAO) (2024)'!$A$4:$B$199,2)*25%),"-"))</f>
        <v>99864.5</v>
      </c>
      <c r="D91" s="81"/>
      <c r="E91" s="81"/>
      <c r="F91" s="81"/>
      <c r="G91" s="81"/>
      <c r="H91" s="83">
        <f t="shared" si="16"/>
        <v>179756.1</v>
      </c>
      <c r="I91" s="83">
        <f t="shared" si="16"/>
        <v>59918.7</v>
      </c>
      <c r="J91" s="81">
        <f t="shared" si="17"/>
        <v>0</v>
      </c>
      <c r="K91" s="81">
        <f t="shared" si="17"/>
        <v>0</v>
      </c>
      <c r="L91" s="81">
        <f t="shared" si="17"/>
        <v>0</v>
      </c>
      <c r="M91" s="81">
        <f t="shared" si="17"/>
        <v>0</v>
      </c>
      <c r="N91" s="83">
        <f t="shared" si="18"/>
        <v>6291463.5</v>
      </c>
      <c r="O91" s="83">
        <f t="shared" si="19"/>
        <v>778943.1</v>
      </c>
      <c r="P91" s="81">
        <f t="shared" si="20"/>
        <v>0</v>
      </c>
      <c r="Q91" s="81">
        <f t="shared" si="21"/>
        <v>0</v>
      </c>
      <c r="R91" s="81">
        <f t="shared" si="22"/>
        <v>0</v>
      </c>
      <c r="S91" s="81">
        <f t="shared" si="23"/>
        <v>0</v>
      </c>
      <c r="T91" s="83">
        <f t="shared" si="24"/>
        <v>1572865.875</v>
      </c>
      <c r="U91" s="83">
        <f t="shared" si="25"/>
        <v>2531565.0749999997</v>
      </c>
      <c r="V91" s="81">
        <f t="shared" si="26"/>
        <v>0</v>
      </c>
      <c r="W91" s="81">
        <f t="shared" si="27"/>
        <v>0</v>
      </c>
      <c r="X91" s="81">
        <f t="shared" si="28"/>
        <v>0</v>
      </c>
      <c r="Y91" s="81">
        <f t="shared" si="29"/>
        <v>0</v>
      </c>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c r="BF91" s="14"/>
      <c r="BG91" s="14"/>
      <c r="BH91" s="14"/>
      <c r="BI91" s="14"/>
      <c r="BJ91" s="14"/>
      <c r="BK91" s="14"/>
      <c r="BL91" s="14"/>
      <c r="BM91" s="14"/>
      <c r="BN91" s="14"/>
      <c r="BO91" s="14"/>
      <c r="BP91" s="14"/>
      <c r="BQ91" s="14"/>
      <c r="BR91" s="14"/>
      <c r="BS91" s="14"/>
      <c r="BT91" s="14"/>
      <c r="BU91" s="14"/>
      <c r="BV91" s="14"/>
      <c r="BW91" s="14"/>
      <c r="BX91" s="14"/>
      <c r="BY91" s="14"/>
      <c r="BZ91" s="14"/>
      <c r="CA91" s="14"/>
      <c r="CB91" s="14"/>
      <c r="CC91" s="14"/>
      <c r="CD91" s="14"/>
      <c r="CE91" s="14"/>
      <c r="CF91" s="14"/>
      <c r="CG91" s="14"/>
      <c r="CH91" s="14"/>
      <c r="CI91" s="14"/>
      <c r="CJ91" s="14"/>
      <c r="CK91" s="14"/>
      <c r="CL91" s="14"/>
      <c r="CM91" s="14"/>
      <c r="CN91" s="14"/>
      <c r="CO91" s="14"/>
      <c r="CP91" s="14"/>
      <c r="CQ91" s="14"/>
      <c r="CR91" s="14"/>
      <c r="CS91" s="14"/>
      <c r="CT91" s="14"/>
      <c r="CU91" s="14"/>
      <c r="CV91" s="14"/>
      <c r="CW91" s="14"/>
      <c r="CX91" s="14"/>
      <c r="CY91" s="14"/>
      <c r="CZ91" s="14"/>
      <c r="DA91" s="14"/>
      <c r="DB91" s="14"/>
      <c r="DC91" s="14"/>
      <c r="DD91" s="14"/>
      <c r="DE91" s="14"/>
      <c r="DF91" s="14"/>
      <c r="DG91" s="14"/>
      <c r="DH91" s="14"/>
      <c r="DI91" s="14"/>
      <c r="DJ91" s="14"/>
      <c r="DK91" s="14"/>
      <c r="DL91" s="14"/>
      <c r="DM91" s="14"/>
      <c r="DN91" s="14"/>
      <c r="DO91" s="14"/>
      <c r="DP91" s="14"/>
      <c r="DQ91" s="14"/>
      <c r="DR91" s="14"/>
      <c r="DS91" s="14"/>
      <c r="DT91" s="14"/>
      <c r="DU91" s="14"/>
      <c r="DV91" s="14"/>
      <c r="DW91" s="14"/>
      <c r="DX91" s="14"/>
      <c r="DY91" s="14"/>
      <c r="DZ91" s="14"/>
      <c r="EA91" s="14"/>
      <c r="EB91" s="14"/>
      <c r="EC91" s="14"/>
      <c r="ED91" s="14"/>
      <c r="EE91" s="14"/>
      <c r="EF91" s="14"/>
      <c r="EG91" s="14"/>
      <c r="EH91" s="3"/>
      <c r="EI91" s="3"/>
      <c r="EJ91" s="3"/>
      <c r="EK91" s="3"/>
      <c r="EL91" s="3"/>
      <c r="EM91" s="3"/>
      <c r="EN91" s="3"/>
      <c r="EO91" s="3"/>
      <c r="EP91" s="3"/>
      <c r="EQ91" s="3"/>
      <c r="ER91" s="3"/>
      <c r="ES91" s="3"/>
      <c r="ET91" s="3"/>
      <c r="EU91" s="3"/>
      <c r="EV91" s="3"/>
      <c r="EW91" s="3"/>
      <c r="EX91" s="3"/>
      <c r="EY91" s="3"/>
      <c r="EZ91" s="3"/>
      <c r="FA91" s="3"/>
      <c r="FB91" s="3"/>
      <c r="FC91" s="3"/>
      <c r="FD91" s="3"/>
      <c r="FE91" s="3"/>
      <c r="FF91" s="3"/>
      <c r="FG91" s="3"/>
      <c r="FH91" s="3"/>
      <c r="FI91" s="3"/>
      <c r="FJ91" s="3"/>
      <c r="FK91" s="3"/>
      <c r="FL91" s="3"/>
      <c r="FM91" s="3"/>
      <c r="FN91" s="3"/>
      <c r="FO91" s="3"/>
      <c r="FP91" s="3"/>
      <c r="FQ91" s="3"/>
      <c r="FR91" s="3"/>
      <c r="FS91" s="3"/>
      <c r="FT91" s="3"/>
      <c r="FU91" s="3"/>
      <c r="FV91" s="3"/>
      <c r="FW91" s="3"/>
      <c r="FX91" s="3"/>
      <c r="FY91" s="3"/>
      <c r="FZ91" s="3"/>
      <c r="GA91" s="3"/>
      <c r="GB91" s="3"/>
      <c r="GC91" s="3"/>
      <c r="GD91" s="3"/>
      <c r="GE91" s="3"/>
      <c r="GF91" s="3"/>
      <c r="GG91" s="3"/>
      <c r="GH91" s="3"/>
      <c r="GI91" s="3"/>
      <c r="GJ91" s="3"/>
      <c r="GK91" s="3"/>
      <c r="GL91" s="3"/>
      <c r="GM91" s="3"/>
      <c r="GN91" s="3"/>
      <c r="GO91" s="3"/>
      <c r="GP91" s="3"/>
      <c r="GQ91" s="3"/>
      <c r="GR91" s="3"/>
      <c r="GS91" s="3"/>
      <c r="GT91" s="3"/>
      <c r="GU91" s="3"/>
      <c r="GV91" s="3"/>
      <c r="GW91" s="3"/>
      <c r="GX91" s="3"/>
      <c r="GY91" s="3"/>
      <c r="GZ91" s="3"/>
      <c r="HA91" s="3"/>
      <c r="HB91" s="3"/>
      <c r="HC91" s="3"/>
      <c r="HD91" s="3"/>
      <c r="HE91" s="3"/>
      <c r="HF91" s="3"/>
      <c r="HG91" s="3"/>
      <c r="HH91" s="3"/>
      <c r="HI91" s="3"/>
      <c r="HJ91" s="3"/>
      <c r="HK91" s="3"/>
      <c r="HL91" s="3"/>
      <c r="HM91" s="3"/>
      <c r="HN91" s="3"/>
      <c r="HO91" s="3"/>
      <c r="HP91" s="3"/>
      <c r="HQ91" s="3"/>
      <c r="HR91" s="3"/>
      <c r="HS91" s="3"/>
      <c r="HT91" s="3"/>
      <c r="HU91" s="3"/>
      <c r="HV91" s="3"/>
      <c r="HW91" s="3"/>
      <c r="HX91" s="3"/>
      <c r="HY91" s="3"/>
      <c r="HZ91" s="3"/>
      <c r="IA91" s="3"/>
    </row>
    <row r="92" spans="1:235" s="82" customFormat="1" ht="28" customHeight="1" x14ac:dyDescent="0.35">
      <c r="A92" s="1" t="s">
        <v>282</v>
      </c>
      <c r="B92" s="81">
        <f>IFERROR(VLOOKUP(A92,'Total EUROSTATS (2024)'!$A$5:$N$41,13,FALSE),IFERROR((VLOOKUP('Calculs Peaux et Cuirs (2024)'!A92,'Total (FAO) (2024)'!$A$4:$B$199,2,FALSE)*75%),"-"))</f>
        <v>1962510</v>
      </c>
      <c r="C92" s="81">
        <f>IFERROR(VLOOKUP(A92,'Total EUROSTATS (2024)'!$A$5:$L$41,12,FALSE),IFERROR((VLOOKUP('Calculs Peaux et Cuirs (2024)'!A92,'Total (FAO) (2024)'!$A$4:$B$199,2)*25%),"-"))</f>
        <v>644600</v>
      </c>
      <c r="D92" s="81"/>
      <c r="E92" s="81"/>
      <c r="F92" s="81"/>
      <c r="G92" s="81"/>
      <c r="H92" s="83">
        <f t="shared" si="16"/>
        <v>1177506</v>
      </c>
      <c r="I92" s="83">
        <f t="shared" si="16"/>
        <v>386760</v>
      </c>
      <c r="J92" s="81">
        <f t="shared" si="17"/>
        <v>0</v>
      </c>
      <c r="K92" s="81">
        <f t="shared" si="17"/>
        <v>0</v>
      </c>
      <c r="L92" s="81">
        <f t="shared" si="17"/>
        <v>0</v>
      </c>
      <c r="M92" s="81">
        <f t="shared" si="17"/>
        <v>0</v>
      </c>
      <c r="N92" s="83">
        <f t="shared" si="18"/>
        <v>41212710</v>
      </c>
      <c r="O92" s="83">
        <f t="shared" si="19"/>
        <v>5027880</v>
      </c>
      <c r="P92" s="81">
        <f t="shared" si="20"/>
        <v>0</v>
      </c>
      <c r="Q92" s="81">
        <f t="shared" si="21"/>
        <v>0</v>
      </c>
      <c r="R92" s="81">
        <f t="shared" si="22"/>
        <v>0</v>
      </c>
      <c r="S92" s="81">
        <f t="shared" si="23"/>
        <v>0</v>
      </c>
      <c r="T92" s="83">
        <f t="shared" si="24"/>
        <v>10303177.5</v>
      </c>
      <c r="U92" s="83">
        <f t="shared" si="25"/>
        <v>16340610</v>
      </c>
      <c r="V92" s="81">
        <f t="shared" si="26"/>
        <v>0</v>
      </c>
      <c r="W92" s="81">
        <f t="shared" si="27"/>
        <v>0</v>
      </c>
      <c r="X92" s="81">
        <f t="shared" si="28"/>
        <v>0</v>
      </c>
      <c r="Y92" s="81">
        <f t="shared" si="29"/>
        <v>0</v>
      </c>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c r="BM92" s="14"/>
      <c r="BN92" s="14"/>
      <c r="BO92" s="14"/>
      <c r="BP92" s="14"/>
      <c r="BQ92" s="14"/>
      <c r="BR92" s="14"/>
      <c r="BS92" s="14"/>
      <c r="BT92" s="14"/>
      <c r="BU92" s="14"/>
      <c r="BV92" s="14"/>
      <c r="BW92" s="14"/>
      <c r="BX92" s="14"/>
      <c r="BY92" s="14"/>
      <c r="BZ92" s="14"/>
      <c r="CA92" s="14"/>
      <c r="CB92" s="14"/>
      <c r="CC92" s="14"/>
      <c r="CD92" s="14"/>
      <c r="CE92" s="14"/>
      <c r="CF92" s="14"/>
      <c r="CG92" s="14"/>
      <c r="CH92" s="14"/>
      <c r="CI92" s="14"/>
      <c r="CJ92" s="14"/>
      <c r="CK92" s="14"/>
      <c r="CL92" s="14"/>
      <c r="CM92" s="14"/>
      <c r="CN92" s="14"/>
      <c r="CO92" s="14"/>
      <c r="CP92" s="14"/>
      <c r="CQ92" s="14"/>
      <c r="CR92" s="14"/>
      <c r="CS92" s="14"/>
      <c r="CT92" s="14"/>
      <c r="CU92" s="14"/>
      <c r="CV92" s="14"/>
      <c r="CW92" s="14"/>
      <c r="CX92" s="14"/>
      <c r="CY92" s="14"/>
      <c r="CZ92" s="14"/>
      <c r="DA92" s="14"/>
      <c r="DB92" s="14"/>
      <c r="DC92" s="14"/>
      <c r="DD92" s="14"/>
      <c r="DE92" s="14"/>
      <c r="DF92" s="14"/>
      <c r="DG92" s="14"/>
      <c r="DH92" s="14"/>
      <c r="DI92" s="14"/>
      <c r="DJ92" s="14"/>
      <c r="DK92" s="14"/>
      <c r="DL92" s="14"/>
      <c r="DM92" s="14"/>
      <c r="DN92" s="14"/>
      <c r="DO92" s="14"/>
      <c r="DP92" s="14"/>
      <c r="DQ92" s="14"/>
      <c r="DR92" s="14"/>
      <c r="DS92" s="14"/>
      <c r="DT92" s="14"/>
      <c r="DU92" s="14"/>
      <c r="DV92" s="14"/>
      <c r="DW92" s="14"/>
      <c r="DX92" s="14"/>
      <c r="DY92" s="14"/>
      <c r="DZ92" s="14"/>
      <c r="EA92" s="14"/>
      <c r="EB92" s="14"/>
      <c r="EC92" s="14"/>
      <c r="ED92" s="14"/>
      <c r="EE92" s="14"/>
      <c r="EF92" s="14"/>
      <c r="EG92" s="14"/>
      <c r="EH92" s="3"/>
      <c r="EI92" s="3"/>
      <c r="EJ92" s="3"/>
      <c r="EK92" s="3"/>
      <c r="EL92" s="3"/>
      <c r="EM92" s="3"/>
      <c r="EN92" s="3"/>
      <c r="EO92" s="3"/>
      <c r="EP92" s="3"/>
      <c r="EQ92" s="3"/>
      <c r="ER92" s="3"/>
      <c r="ES92" s="3"/>
      <c r="ET92" s="3"/>
      <c r="EU92" s="3"/>
      <c r="EV92" s="3"/>
      <c r="EW92" s="3"/>
      <c r="EX92" s="3"/>
      <c r="EY92" s="3"/>
      <c r="EZ92" s="3"/>
      <c r="FA92" s="3"/>
      <c r="FB92" s="3"/>
      <c r="FC92" s="3"/>
      <c r="FD92" s="3"/>
      <c r="FE92" s="3"/>
      <c r="FF92" s="3"/>
      <c r="FG92" s="3"/>
      <c r="FH92" s="3"/>
      <c r="FI92" s="3"/>
      <c r="FJ92" s="3"/>
      <c r="FK92" s="3"/>
      <c r="FL92" s="3"/>
      <c r="FM92" s="3"/>
      <c r="FN92" s="3"/>
      <c r="FO92" s="3"/>
      <c r="FP92" s="3"/>
      <c r="FQ92" s="3"/>
      <c r="FR92" s="3"/>
      <c r="FS92" s="3"/>
      <c r="FT92" s="3"/>
      <c r="FU92" s="3"/>
      <c r="FV92" s="3"/>
      <c r="FW92" s="3"/>
      <c r="FX92" s="3"/>
      <c r="FY92" s="3"/>
      <c r="FZ92" s="3"/>
      <c r="GA92" s="3"/>
      <c r="GB92" s="3"/>
      <c r="GC92" s="3"/>
      <c r="GD92" s="3"/>
      <c r="GE92" s="3"/>
      <c r="GF92" s="3"/>
      <c r="GG92" s="3"/>
      <c r="GH92" s="3"/>
      <c r="GI92" s="3"/>
      <c r="GJ92" s="3"/>
      <c r="GK92" s="3"/>
      <c r="GL92" s="3"/>
      <c r="GM92" s="3"/>
      <c r="GN92" s="3"/>
      <c r="GO92" s="3"/>
      <c r="GP92" s="3"/>
      <c r="GQ92" s="3"/>
      <c r="GR92" s="3"/>
      <c r="GS92" s="3"/>
      <c r="GT92" s="3"/>
      <c r="GU92" s="3"/>
      <c r="GV92" s="3"/>
      <c r="GW92" s="3"/>
      <c r="GX92" s="3"/>
      <c r="GY92" s="3"/>
      <c r="GZ92" s="3"/>
      <c r="HA92" s="3"/>
      <c r="HB92" s="3"/>
      <c r="HC92" s="3"/>
      <c r="HD92" s="3"/>
      <c r="HE92" s="3"/>
      <c r="HF92" s="3"/>
      <c r="HG92" s="3"/>
      <c r="HH92" s="3"/>
      <c r="HI92" s="3"/>
      <c r="HJ92" s="3"/>
      <c r="HK92" s="3"/>
      <c r="HL92" s="3"/>
      <c r="HM92" s="3"/>
      <c r="HN92" s="3"/>
      <c r="HO92" s="3"/>
      <c r="HP92" s="3"/>
      <c r="HQ92" s="3"/>
      <c r="HR92" s="3"/>
      <c r="HS92" s="3"/>
      <c r="HT92" s="3"/>
      <c r="HU92" s="3"/>
      <c r="HV92" s="3"/>
      <c r="HW92" s="3"/>
      <c r="HX92" s="3"/>
      <c r="HY92" s="3"/>
      <c r="HZ92" s="3"/>
      <c r="IA92" s="3"/>
    </row>
    <row r="93" spans="1:235" ht="28" customHeight="1" x14ac:dyDescent="0.35">
      <c r="A93" s="1" t="s">
        <v>283</v>
      </c>
      <c r="B93" s="81">
        <f>IFERROR(VLOOKUP(A93,'Total EUROSTATS (2024)'!$A$5:$N$41,13,FALSE),IFERROR((VLOOKUP('Calculs Peaux et Cuirs (2024)'!A93,'Total (FAO) (2024)'!$A$4:$B$199,2,FALSE)*75%),"-"))</f>
        <v>21415.5</v>
      </c>
      <c r="C93" s="81">
        <f>IFERROR(VLOOKUP(A93,'Total EUROSTATS (2024)'!$A$5:$L$41,12,FALSE),IFERROR((VLOOKUP('Calculs Peaux et Cuirs (2024)'!A93,'Total (FAO) (2024)'!$A$4:$B$199,2)*25%),"-"))</f>
        <v>7138.5</v>
      </c>
      <c r="D93" s="81"/>
      <c r="E93" s="81"/>
      <c r="F93" s="81"/>
      <c r="G93" s="81"/>
      <c r="H93" s="81">
        <f t="shared" si="16"/>
        <v>12849.3</v>
      </c>
      <c r="I93" s="81">
        <f t="shared" si="16"/>
        <v>4283.0999999999995</v>
      </c>
      <c r="J93" s="81">
        <f t="shared" si="17"/>
        <v>0</v>
      </c>
      <c r="K93" s="81">
        <f t="shared" si="17"/>
        <v>0</v>
      </c>
      <c r="L93" s="81">
        <f t="shared" si="17"/>
        <v>0</v>
      </c>
      <c r="M93" s="81">
        <f t="shared" si="17"/>
        <v>0</v>
      </c>
      <c r="N93" s="81">
        <f t="shared" si="18"/>
        <v>449725.5</v>
      </c>
      <c r="O93" s="81">
        <f t="shared" si="19"/>
        <v>55680.299999999996</v>
      </c>
      <c r="P93" s="81">
        <f t="shared" si="20"/>
        <v>0</v>
      </c>
      <c r="Q93" s="81">
        <f t="shared" si="21"/>
        <v>0</v>
      </c>
      <c r="R93" s="81">
        <f t="shared" si="22"/>
        <v>0</v>
      </c>
      <c r="S93" s="81">
        <f t="shared" si="23"/>
        <v>0</v>
      </c>
      <c r="T93" s="81">
        <f t="shared" si="24"/>
        <v>112431.375</v>
      </c>
      <c r="U93" s="81">
        <f t="shared" si="25"/>
        <v>180960.97499999998</v>
      </c>
      <c r="V93" s="81">
        <f t="shared" si="26"/>
        <v>0</v>
      </c>
      <c r="W93" s="81">
        <f t="shared" si="27"/>
        <v>0</v>
      </c>
      <c r="X93" s="81">
        <f t="shared" si="28"/>
        <v>0</v>
      </c>
      <c r="Y93" s="81">
        <f t="shared" si="29"/>
        <v>0</v>
      </c>
    </row>
    <row r="94" spans="1:235" s="82" customFormat="1" ht="28" customHeight="1" x14ac:dyDescent="0.35">
      <c r="A94" s="1" t="s">
        <v>284</v>
      </c>
      <c r="B94" s="81">
        <f>IFERROR(VLOOKUP(A94,'Total EUROSTATS (2024)'!$A$5:$N$41,13,FALSE),IFERROR((VLOOKUP('Calculs Peaux et Cuirs (2024)'!A94,'Total (FAO) (2024)'!$A$4:$B$199,2,FALSE)*75%),"-"))</f>
        <v>769842</v>
      </c>
      <c r="C94" s="81">
        <f>IFERROR(VLOOKUP(A94,'Total EUROSTATS (2024)'!$A$5:$L$41,12,FALSE),IFERROR((VLOOKUP('Calculs Peaux et Cuirs (2024)'!A94,'Total (FAO) (2024)'!$A$4:$B$199,2)*25%),"-"))</f>
        <v>256614</v>
      </c>
      <c r="D94" s="81"/>
      <c r="E94" s="81"/>
      <c r="F94" s="81"/>
      <c r="G94" s="81"/>
      <c r="H94" s="83">
        <f t="shared" si="16"/>
        <v>461905.2</v>
      </c>
      <c r="I94" s="83">
        <f t="shared" si="16"/>
        <v>153968.4</v>
      </c>
      <c r="J94" s="81">
        <f t="shared" si="17"/>
        <v>0</v>
      </c>
      <c r="K94" s="81">
        <f t="shared" si="17"/>
        <v>0</v>
      </c>
      <c r="L94" s="81">
        <f t="shared" si="17"/>
        <v>0</v>
      </c>
      <c r="M94" s="81">
        <f t="shared" si="17"/>
        <v>0</v>
      </c>
      <c r="N94" s="83">
        <f t="shared" si="18"/>
        <v>16166682</v>
      </c>
      <c r="O94" s="83">
        <f t="shared" si="19"/>
        <v>2001589.2</v>
      </c>
      <c r="P94" s="81">
        <f t="shared" si="20"/>
        <v>0</v>
      </c>
      <c r="Q94" s="81">
        <f t="shared" si="21"/>
        <v>0</v>
      </c>
      <c r="R94" s="81">
        <f t="shared" si="22"/>
        <v>0</v>
      </c>
      <c r="S94" s="81">
        <f t="shared" si="23"/>
        <v>0</v>
      </c>
      <c r="T94" s="83">
        <f t="shared" si="24"/>
        <v>4041670.5</v>
      </c>
      <c r="U94" s="83">
        <f t="shared" si="25"/>
        <v>6505164.8999999994</v>
      </c>
      <c r="V94" s="81">
        <f t="shared" si="26"/>
        <v>0</v>
      </c>
      <c r="W94" s="81">
        <f t="shared" si="27"/>
        <v>0</v>
      </c>
      <c r="X94" s="81">
        <f t="shared" si="28"/>
        <v>0</v>
      </c>
      <c r="Y94" s="81">
        <f t="shared" si="29"/>
        <v>0</v>
      </c>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c r="BL94" s="14"/>
      <c r="BM94" s="14"/>
      <c r="BN94" s="14"/>
      <c r="BO94" s="14"/>
      <c r="BP94" s="14"/>
      <c r="BQ94" s="14"/>
      <c r="BR94" s="14"/>
      <c r="BS94" s="14"/>
      <c r="BT94" s="14"/>
      <c r="BU94" s="14"/>
      <c r="BV94" s="14"/>
      <c r="BW94" s="14"/>
      <c r="BX94" s="14"/>
      <c r="BY94" s="14"/>
      <c r="BZ94" s="14"/>
      <c r="CA94" s="14"/>
      <c r="CB94" s="14"/>
      <c r="CC94" s="14"/>
      <c r="CD94" s="14"/>
      <c r="CE94" s="14"/>
      <c r="CF94" s="14"/>
      <c r="CG94" s="14"/>
      <c r="CH94" s="14"/>
      <c r="CI94" s="14"/>
      <c r="CJ94" s="14"/>
      <c r="CK94" s="14"/>
      <c r="CL94" s="14"/>
      <c r="CM94" s="14"/>
      <c r="CN94" s="14"/>
      <c r="CO94" s="14"/>
      <c r="CP94" s="14"/>
      <c r="CQ94" s="14"/>
      <c r="CR94" s="14"/>
      <c r="CS94" s="14"/>
      <c r="CT94" s="14"/>
      <c r="CU94" s="14"/>
      <c r="CV94" s="14"/>
      <c r="CW94" s="14"/>
      <c r="CX94" s="14"/>
      <c r="CY94" s="14"/>
      <c r="CZ94" s="14"/>
      <c r="DA94" s="14"/>
      <c r="DB94" s="14"/>
      <c r="DC94" s="14"/>
      <c r="DD94" s="14"/>
      <c r="DE94" s="14"/>
      <c r="DF94" s="14"/>
      <c r="DG94" s="14"/>
      <c r="DH94" s="14"/>
      <c r="DI94" s="14"/>
      <c r="DJ94" s="14"/>
      <c r="DK94" s="14"/>
      <c r="DL94" s="14"/>
      <c r="DM94" s="14"/>
      <c r="DN94" s="14"/>
      <c r="DO94" s="14"/>
      <c r="DP94" s="14"/>
      <c r="DQ94" s="14"/>
      <c r="DR94" s="14"/>
      <c r="DS94" s="14"/>
      <c r="DT94" s="14"/>
      <c r="DU94" s="14"/>
      <c r="DV94" s="14"/>
      <c r="DW94" s="14"/>
      <c r="DX94" s="14"/>
      <c r="DY94" s="14"/>
      <c r="DZ94" s="14"/>
      <c r="EA94" s="14"/>
      <c r="EB94" s="14"/>
      <c r="EC94" s="14"/>
      <c r="ED94" s="14"/>
      <c r="EE94" s="14"/>
      <c r="EF94" s="14"/>
      <c r="EG94" s="14"/>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3"/>
      <c r="FH94" s="3"/>
      <c r="FI94" s="3"/>
      <c r="FJ94" s="3"/>
      <c r="FK94" s="3"/>
      <c r="FL94" s="3"/>
      <c r="FM94" s="3"/>
      <c r="FN94" s="3"/>
      <c r="FO94" s="3"/>
      <c r="FP94" s="3"/>
      <c r="FQ94" s="3"/>
      <c r="FR94" s="3"/>
      <c r="FS94" s="3"/>
      <c r="FT94" s="3"/>
      <c r="FU94" s="3"/>
      <c r="FV94" s="3"/>
      <c r="FW94" s="3"/>
      <c r="FX94" s="3"/>
      <c r="FY94" s="3"/>
      <c r="FZ94" s="3"/>
      <c r="GA94" s="3"/>
      <c r="GB94" s="3"/>
      <c r="GC94" s="3"/>
      <c r="GD94" s="3"/>
      <c r="GE94" s="3"/>
      <c r="GF94" s="3"/>
      <c r="GG94" s="3"/>
      <c r="GH94" s="3"/>
      <c r="GI94" s="3"/>
      <c r="GJ94" s="3"/>
      <c r="GK94" s="3"/>
      <c r="GL94" s="3"/>
      <c r="GM94" s="3"/>
      <c r="GN94" s="3"/>
      <c r="GO94" s="3"/>
      <c r="GP94" s="3"/>
      <c r="GQ94" s="3"/>
      <c r="GR94" s="3"/>
      <c r="GS94" s="3"/>
      <c r="GT94" s="3"/>
      <c r="GU94" s="3"/>
      <c r="GV94" s="3"/>
      <c r="GW94" s="3"/>
      <c r="GX94" s="3"/>
      <c r="GY94" s="3"/>
      <c r="GZ94" s="3"/>
      <c r="HA94" s="3"/>
      <c r="HB94" s="3"/>
      <c r="HC94" s="3"/>
      <c r="HD94" s="3"/>
      <c r="HE94" s="3"/>
      <c r="HF94" s="3"/>
      <c r="HG94" s="3"/>
      <c r="HH94" s="3"/>
      <c r="HI94" s="3"/>
      <c r="HJ94" s="3"/>
      <c r="HK94" s="3"/>
      <c r="HL94" s="3"/>
      <c r="HM94" s="3"/>
      <c r="HN94" s="3"/>
      <c r="HO94" s="3"/>
      <c r="HP94" s="3"/>
      <c r="HQ94" s="3"/>
      <c r="HR94" s="3"/>
      <c r="HS94" s="3"/>
      <c r="HT94" s="3"/>
      <c r="HU94" s="3"/>
      <c r="HV94" s="3"/>
      <c r="HW94" s="3"/>
      <c r="HX94" s="3"/>
      <c r="HY94" s="3"/>
      <c r="HZ94" s="3"/>
      <c r="IA94" s="3"/>
    </row>
    <row r="95" spans="1:235" ht="28" customHeight="1" x14ac:dyDescent="0.35">
      <c r="A95" s="1" t="s">
        <v>286</v>
      </c>
      <c r="B95" s="81">
        <f>IFERROR(VLOOKUP(A95,'Total EUROSTATS (2024)'!$A$5:$N$41,13,FALSE),IFERROR((VLOOKUP('Calculs Peaux et Cuirs (2024)'!A95,'Total (FAO) (2024)'!$A$4:$B$199,2,FALSE)*75%),"-"))</f>
        <v>118374</v>
      </c>
      <c r="C95" s="81">
        <f>IFERROR(VLOOKUP(A95,'Total EUROSTATS (2024)'!$A$5:$L$41,12,FALSE),IFERROR((VLOOKUP('Calculs Peaux et Cuirs (2024)'!A95,'Total (FAO) (2024)'!$A$4:$B$199,2)*25%),"-"))</f>
        <v>39458</v>
      </c>
      <c r="D95" s="81"/>
      <c r="E95" s="81"/>
      <c r="F95" s="81"/>
      <c r="G95" s="81"/>
      <c r="H95" s="81">
        <f t="shared" si="16"/>
        <v>71024.399999999994</v>
      </c>
      <c r="I95" s="81">
        <f t="shared" si="16"/>
        <v>23674.799999999999</v>
      </c>
      <c r="J95" s="81">
        <f t="shared" si="17"/>
        <v>0</v>
      </c>
      <c r="K95" s="81">
        <f t="shared" si="17"/>
        <v>0</v>
      </c>
      <c r="L95" s="81">
        <f t="shared" si="17"/>
        <v>0</v>
      </c>
      <c r="M95" s="81">
        <f t="shared" si="17"/>
        <v>0</v>
      </c>
      <c r="N95" s="81">
        <f t="shared" si="18"/>
        <v>2485854</v>
      </c>
      <c r="O95" s="81">
        <f t="shared" si="19"/>
        <v>307772.39999999997</v>
      </c>
      <c r="P95" s="81">
        <f t="shared" si="20"/>
        <v>0</v>
      </c>
      <c r="Q95" s="81">
        <f t="shared" si="21"/>
        <v>0</v>
      </c>
      <c r="R95" s="81">
        <f t="shared" si="22"/>
        <v>0</v>
      </c>
      <c r="S95" s="81">
        <f t="shared" si="23"/>
        <v>0</v>
      </c>
      <c r="T95" s="81">
        <f t="shared" si="24"/>
        <v>621463.5</v>
      </c>
      <c r="U95" s="81">
        <f t="shared" si="25"/>
        <v>1000260.2999999999</v>
      </c>
      <c r="V95" s="81">
        <f t="shared" si="26"/>
        <v>0</v>
      </c>
      <c r="W95" s="81">
        <f t="shared" si="27"/>
        <v>0</v>
      </c>
      <c r="X95" s="81">
        <f t="shared" si="28"/>
        <v>0</v>
      </c>
      <c r="Y95" s="81">
        <f t="shared" si="29"/>
        <v>0</v>
      </c>
    </row>
    <row r="96" spans="1:235" ht="28" customHeight="1" x14ac:dyDescent="0.35">
      <c r="A96" s="1" t="s">
        <v>287</v>
      </c>
      <c r="B96" s="81">
        <f>IFERROR(VLOOKUP(A96,'Total EUROSTATS (2024)'!$A$5:$N$41,13,FALSE),IFERROR((VLOOKUP('Calculs Peaux et Cuirs (2024)'!A96,'Total (FAO) (2024)'!$A$4:$B$199,2,FALSE)*75%),"-"))</f>
        <v>1831227.75</v>
      </c>
      <c r="C96" s="81">
        <f>IFERROR(VLOOKUP(A96,'Total EUROSTATS (2024)'!$A$5:$L$41,12,FALSE),IFERROR((VLOOKUP('Calculs Peaux et Cuirs (2024)'!A96,'Total (FAO) (2024)'!$A$4:$B$199,2)*25%),"-"))</f>
        <v>610409.25</v>
      </c>
      <c r="D96" s="81"/>
      <c r="E96" s="81"/>
      <c r="F96" s="81"/>
      <c r="G96" s="81"/>
      <c r="H96" s="81">
        <f t="shared" si="16"/>
        <v>1098736.6499999999</v>
      </c>
      <c r="I96" s="81">
        <f t="shared" si="16"/>
        <v>366245.55</v>
      </c>
      <c r="J96" s="81">
        <f t="shared" si="17"/>
        <v>0</v>
      </c>
      <c r="K96" s="81">
        <f t="shared" si="17"/>
        <v>0</v>
      </c>
      <c r="L96" s="81">
        <f t="shared" si="17"/>
        <v>0</v>
      </c>
      <c r="M96" s="81">
        <f t="shared" si="17"/>
        <v>0</v>
      </c>
      <c r="N96" s="81">
        <f t="shared" si="18"/>
        <v>38455782.75</v>
      </c>
      <c r="O96" s="81">
        <f t="shared" si="19"/>
        <v>4761192.1499999994</v>
      </c>
      <c r="P96" s="81">
        <f t="shared" si="20"/>
        <v>0</v>
      </c>
      <c r="Q96" s="81">
        <f t="shared" si="21"/>
        <v>0</v>
      </c>
      <c r="R96" s="81">
        <f t="shared" si="22"/>
        <v>0</v>
      </c>
      <c r="S96" s="81">
        <f t="shared" si="23"/>
        <v>0</v>
      </c>
      <c r="T96" s="81">
        <f t="shared" si="24"/>
        <v>9613945.6875</v>
      </c>
      <c r="U96" s="81">
        <f t="shared" si="25"/>
        <v>15473874.487499999</v>
      </c>
      <c r="V96" s="81">
        <f t="shared" si="26"/>
        <v>0</v>
      </c>
      <c r="W96" s="81">
        <f t="shared" si="27"/>
        <v>0</v>
      </c>
      <c r="X96" s="81">
        <f t="shared" si="28"/>
        <v>0</v>
      </c>
      <c r="Y96" s="81">
        <f t="shared" si="29"/>
        <v>0</v>
      </c>
    </row>
    <row r="97" spans="1:235" ht="28" customHeight="1" x14ac:dyDescent="0.35">
      <c r="A97" s="1" t="s">
        <v>288</v>
      </c>
      <c r="B97" s="81">
        <f>IFERROR(VLOOKUP(A97,'Total EUROSTATS (2024)'!$A$5:$N$41,13,FALSE),IFERROR((VLOOKUP('Calculs Peaux et Cuirs (2024)'!A97,'Total (FAO) (2024)'!$A$4:$B$199,2,FALSE)*75%),"-"))</f>
        <v>1682673</v>
      </c>
      <c r="C97" s="81">
        <f>IFERROR(VLOOKUP(A97,'Total EUROSTATS (2024)'!$A$5:$L$41,12,FALSE),IFERROR((VLOOKUP('Calculs Peaux et Cuirs (2024)'!A97,'Total (FAO) (2024)'!$A$4:$B$199,2)*25%),"-"))</f>
        <v>560891</v>
      </c>
      <c r="D97" s="81"/>
      <c r="E97" s="81"/>
      <c r="F97" s="81"/>
      <c r="G97" s="81"/>
      <c r="H97" s="81">
        <f t="shared" si="16"/>
        <v>1009603.7999999999</v>
      </c>
      <c r="I97" s="81">
        <f t="shared" si="16"/>
        <v>336534.6</v>
      </c>
      <c r="J97" s="81">
        <f t="shared" si="17"/>
        <v>0</v>
      </c>
      <c r="K97" s="81">
        <f t="shared" si="17"/>
        <v>0</v>
      </c>
      <c r="L97" s="81">
        <f t="shared" si="17"/>
        <v>0</v>
      </c>
      <c r="M97" s="81">
        <f t="shared" si="17"/>
        <v>0</v>
      </c>
      <c r="N97" s="81">
        <f t="shared" si="18"/>
        <v>35336133</v>
      </c>
      <c r="O97" s="81">
        <f t="shared" si="19"/>
        <v>4374949.8</v>
      </c>
      <c r="P97" s="81">
        <f t="shared" si="20"/>
        <v>0</v>
      </c>
      <c r="Q97" s="81">
        <f t="shared" si="21"/>
        <v>0</v>
      </c>
      <c r="R97" s="81">
        <f t="shared" si="22"/>
        <v>0</v>
      </c>
      <c r="S97" s="81">
        <f t="shared" si="23"/>
        <v>0</v>
      </c>
      <c r="T97" s="81">
        <f t="shared" si="24"/>
        <v>8834033.25</v>
      </c>
      <c r="U97" s="81">
        <f t="shared" si="25"/>
        <v>14218586.85</v>
      </c>
      <c r="V97" s="81">
        <f t="shared" si="26"/>
        <v>0</v>
      </c>
      <c r="W97" s="81">
        <f t="shared" si="27"/>
        <v>0</v>
      </c>
      <c r="X97" s="81">
        <f t="shared" si="28"/>
        <v>0</v>
      </c>
      <c r="Y97" s="81">
        <f t="shared" si="29"/>
        <v>0</v>
      </c>
    </row>
    <row r="98" spans="1:235" ht="28" customHeight="1" x14ac:dyDescent="0.35">
      <c r="A98" s="1" t="s">
        <v>289</v>
      </c>
      <c r="B98" s="81">
        <f>IFERROR(VLOOKUP(A98,'Total EUROSTATS (2024)'!$A$5:$N$41,13,FALSE),IFERROR((VLOOKUP('Calculs Peaux et Cuirs (2024)'!A98,'Total (FAO) (2024)'!$A$4:$B$199,2,FALSE)*75%),"-"))</f>
        <v>410951.25</v>
      </c>
      <c r="C98" s="81">
        <f>IFERROR(VLOOKUP(A98,'Total EUROSTATS (2024)'!$A$5:$L$41,12,FALSE),IFERROR((VLOOKUP('Calculs Peaux et Cuirs (2024)'!A98,'Total (FAO) (2024)'!$A$4:$B$199,2)*25%),"-"))</f>
        <v>136983.75</v>
      </c>
      <c r="D98" s="81"/>
      <c r="E98" s="81"/>
      <c r="F98" s="81"/>
      <c r="G98" s="81"/>
      <c r="H98" s="81">
        <f t="shared" si="16"/>
        <v>246570.75</v>
      </c>
      <c r="I98" s="81">
        <f t="shared" si="16"/>
        <v>82190.25</v>
      </c>
      <c r="J98" s="81">
        <f t="shared" si="17"/>
        <v>0</v>
      </c>
      <c r="K98" s="81">
        <f t="shared" si="17"/>
        <v>0</v>
      </c>
      <c r="L98" s="81">
        <f t="shared" si="17"/>
        <v>0</v>
      </c>
      <c r="M98" s="81">
        <f t="shared" si="17"/>
        <v>0</v>
      </c>
      <c r="N98" s="81">
        <f t="shared" si="18"/>
        <v>8629976.25</v>
      </c>
      <c r="O98" s="81">
        <f t="shared" si="19"/>
        <v>1068473.25</v>
      </c>
      <c r="P98" s="81">
        <f t="shared" si="20"/>
        <v>0</v>
      </c>
      <c r="Q98" s="81">
        <f t="shared" si="21"/>
        <v>0</v>
      </c>
      <c r="R98" s="81">
        <f t="shared" si="22"/>
        <v>0</v>
      </c>
      <c r="S98" s="81">
        <f t="shared" si="23"/>
        <v>0</v>
      </c>
      <c r="T98" s="81">
        <f t="shared" si="24"/>
        <v>2157494.0625</v>
      </c>
      <c r="U98" s="81">
        <f t="shared" si="25"/>
        <v>3472538.0625</v>
      </c>
      <c r="V98" s="81">
        <f t="shared" si="26"/>
        <v>0</v>
      </c>
      <c r="W98" s="81">
        <f t="shared" si="27"/>
        <v>0</v>
      </c>
      <c r="X98" s="81">
        <f t="shared" si="28"/>
        <v>0</v>
      </c>
      <c r="Y98" s="81">
        <f t="shared" si="29"/>
        <v>0</v>
      </c>
    </row>
    <row r="99" spans="1:235" ht="28" customHeight="1" x14ac:dyDescent="0.35">
      <c r="A99" s="1" t="s">
        <v>711</v>
      </c>
      <c r="B99" s="81" t="str">
        <f>IFERROR(VLOOKUP(A99,'Total EUROSTATS (2024)'!$A$5:$N$41,13,FALSE),IFERROR((VLOOKUP('Calculs Peaux et Cuirs (2024)'!A99,'Total (FAO) (2024)'!$A$4:$B$199,2,FALSE)*75%),"-"))</f>
        <v>-</v>
      </c>
      <c r="C99" s="81">
        <f>IFERROR(VLOOKUP(A99,'Total EUROSTATS (2024)'!$A$5:$L$41,12,FALSE),IFERROR((VLOOKUP('Calculs Peaux et Cuirs (2024)'!A99,'Total (FAO) (2024)'!$A$4:$B$199,2)*25%),"-"))</f>
        <v>136983.75</v>
      </c>
      <c r="D99" s="81"/>
      <c r="E99" s="81"/>
      <c r="F99" s="81"/>
      <c r="G99" s="81"/>
      <c r="H99" s="81" t="str">
        <f t="shared" si="16"/>
        <v>-</v>
      </c>
      <c r="I99" s="81">
        <f t="shared" si="16"/>
        <v>82190.25</v>
      </c>
      <c r="J99" s="81">
        <f t="shared" si="17"/>
        <v>0</v>
      </c>
      <c r="K99" s="81">
        <f t="shared" si="17"/>
        <v>0</v>
      </c>
      <c r="L99" s="81">
        <f t="shared" si="17"/>
        <v>0</v>
      </c>
      <c r="M99" s="81">
        <f t="shared" si="17"/>
        <v>0</v>
      </c>
      <c r="N99" s="81" t="str">
        <f t="shared" si="18"/>
        <v>-</v>
      </c>
      <c r="O99" s="81">
        <f t="shared" si="19"/>
        <v>1068473.25</v>
      </c>
      <c r="P99" s="81">
        <f t="shared" si="20"/>
        <v>0</v>
      </c>
      <c r="Q99" s="81">
        <f t="shared" si="21"/>
        <v>0</v>
      </c>
      <c r="R99" s="81">
        <f t="shared" si="22"/>
        <v>0</v>
      </c>
      <c r="S99" s="81">
        <f t="shared" si="23"/>
        <v>0</v>
      </c>
      <c r="T99" s="81" t="str">
        <f t="shared" si="24"/>
        <v>-</v>
      </c>
      <c r="U99" s="81">
        <f t="shared" si="25"/>
        <v>3472538.0625</v>
      </c>
      <c r="V99" s="81">
        <f t="shared" si="26"/>
        <v>0</v>
      </c>
      <c r="W99" s="81">
        <f t="shared" si="27"/>
        <v>0</v>
      </c>
      <c r="X99" s="81">
        <f t="shared" si="28"/>
        <v>0</v>
      </c>
      <c r="Y99" s="81">
        <f t="shared" si="29"/>
        <v>0</v>
      </c>
    </row>
    <row r="100" spans="1:235" ht="28" customHeight="1" x14ac:dyDescent="0.35">
      <c r="A100" s="1" t="s">
        <v>290</v>
      </c>
      <c r="B100" s="81">
        <f>IFERROR(VLOOKUP(A100,'Total EUROSTATS (2024)'!$A$5:$N$41,13,FALSE),IFERROR((VLOOKUP('Calculs Peaux et Cuirs (2024)'!A100,'Total (FAO) (2024)'!$A$4:$B$199,2,FALSE)*75%),"-"))</f>
        <v>5338.5</v>
      </c>
      <c r="C100" s="81">
        <f>IFERROR(VLOOKUP(A100,'Total EUROSTATS (2024)'!$A$5:$L$41,12,FALSE),IFERROR((VLOOKUP('Calculs Peaux et Cuirs (2024)'!A100,'Total (FAO) (2024)'!$A$4:$B$199,2)*25%),"-"))</f>
        <v>1779.5</v>
      </c>
      <c r="D100" s="81"/>
      <c r="E100" s="81"/>
      <c r="F100" s="81"/>
      <c r="G100" s="81"/>
      <c r="H100" s="81">
        <f t="shared" ref="H100:I131" si="30">IFERROR(B100*60%,"-")</f>
        <v>3203.1</v>
      </c>
      <c r="I100" s="81">
        <f t="shared" si="30"/>
        <v>1067.7</v>
      </c>
      <c r="J100" s="81">
        <f t="shared" ref="J100:M131" si="31">IFERROR(D100*40%,"-")</f>
        <v>0</v>
      </c>
      <c r="K100" s="81">
        <f t="shared" si="31"/>
        <v>0</v>
      </c>
      <c r="L100" s="81">
        <f t="shared" si="31"/>
        <v>0</v>
      </c>
      <c r="M100" s="81">
        <f t="shared" si="31"/>
        <v>0</v>
      </c>
      <c r="N100" s="81">
        <f t="shared" si="18"/>
        <v>112108.5</v>
      </c>
      <c r="O100" s="81">
        <f t="shared" si="19"/>
        <v>13880.1</v>
      </c>
      <c r="P100" s="81">
        <f t="shared" si="20"/>
        <v>0</v>
      </c>
      <c r="Q100" s="81">
        <f t="shared" si="21"/>
        <v>0</v>
      </c>
      <c r="R100" s="81">
        <f t="shared" si="22"/>
        <v>0</v>
      </c>
      <c r="S100" s="81">
        <f t="shared" si="23"/>
        <v>0</v>
      </c>
      <c r="T100" s="81">
        <f t="shared" si="24"/>
        <v>28027.125</v>
      </c>
      <c r="U100" s="81">
        <f t="shared" si="25"/>
        <v>45110.325000000004</v>
      </c>
      <c r="V100" s="81">
        <f t="shared" si="26"/>
        <v>0</v>
      </c>
      <c r="W100" s="81">
        <f t="shared" si="27"/>
        <v>0</v>
      </c>
      <c r="X100" s="81">
        <f t="shared" si="28"/>
        <v>0</v>
      </c>
      <c r="Y100" s="81">
        <f t="shared" si="29"/>
        <v>0</v>
      </c>
    </row>
    <row r="101" spans="1:235" s="82" customFormat="1" ht="28" customHeight="1" x14ac:dyDescent="0.35">
      <c r="A101" s="1" t="s">
        <v>670</v>
      </c>
      <c r="B101" s="81">
        <f>IFERROR(VLOOKUP(A101,'Total EUROSTATS (2024)'!$A$5:$N$41,13,FALSE),IFERROR((VLOOKUP('Calculs Peaux et Cuirs (2024)'!A101,'Total (FAO) (2024)'!$A$4:$B$199,2,FALSE)*75%),"-"))</f>
        <v>275079</v>
      </c>
      <c r="C101" s="81">
        <f>IFERROR(VLOOKUP(A101,'Total EUROSTATS (2024)'!$A$5:$L$41,12,FALSE),IFERROR((VLOOKUP('Calculs Peaux et Cuirs (2024)'!A101,'Total (FAO) (2024)'!$A$4:$B$199,2)*25%),"-"))</f>
        <v>1779.5</v>
      </c>
      <c r="D101" s="81"/>
      <c r="E101" s="81"/>
      <c r="F101" s="81"/>
      <c r="G101" s="81"/>
      <c r="H101" s="83">
        <f t="shared" si="30"/>
        <v>165047.4</v>
      </c>
      <c r="I101" s="83">
        <f t="shared" si="30"/>
        <v>1067.7</v>
      </c>
      <c r="J101" s="81">
        <f t="shared" si="31"/>
        <v>0</v>
      </c>
      <c r="K101" s="81">
        <f t="shared" si="31"/>
        <v>0</v>
      </c>
      <c r="L101" s="81">
        <f t="shared" si="31"/>
        <v>0</v>
      </c>
      <c r="M101" s="81">
        <f t="shared" si="31"/>
        <v>0</v>
      </c>
      <c r="N101" s="83">
        <f t="shared" si="18"/>
        <v>5776659</v>
      </c>
      <c r="O101" s="83">
        <f t="shared" si="19"/>
        <v>13880.1</v>
      </c>
      <c r="P101" s="81">
        <f t="shared" si="20"/>
        <v>0</v>
      </c>
      <c r="Q101" s="81">
        <f t="shared" si="21"/>
        <v>0</v>
      </c>
      <c r="R101" s="81">
        <f t="shared" si="22"/>
        <v>0</v>
      </c>
      <c r="S101" s="81">
        <f t="shared" si="23"/>
        <v>0</v>
      </c>
      <c r="T101" s="83">
        <f t="shared" si="24"/>
        <v>1444164.75</v>
      </c>
      <c r="U101" s="83">
        <f t="shared" si="25"/>
        <v>45110.325000000004</v>
      </c>
      <c r="V101" s="81">
        <f t="shared" si="26"/>
        <v>0</v>
      </c>
      <c r="W101" s="81">
        <f t="shared" si="27"/>
        <v>0</v>
      </c>
      <c r="X101" s="81">
        <f t="shared" si="28"/>
        <v>0</v>
      </c>
      <c r="Y101" s="81">
        <f t="shared" si="29"/>
        <v>0</v>
      </c>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4"/>
      <c r="BK101" s="14"/>
      <c r="BL101" s="14"/>
      <c r="BM101" s="14"/>
      <c r="BN101" s="14"/>
      <c r="BO101" s="14"/>
      <c r="BP101" s="14"/>
      <c r="BQ101" s="14"/>
      <c r="BR101" s="14"/>
      <c r="BS101" s="14"/>
      <c r="BT101" s="14"/>
      <c r="BU101" s="14"/>
      <c r="BV101" s="14"/>
      <c r="BW101" s="14"/>
      <c r="BX101" s="14"/>
      <c r="BY101" s="14"/>
      <c r="BZ101" s="14"/>
      <c r="CA101" s="14"/>
      <c r="CB101" s="14"/>
      <c r="CC101" s="14"/>
      <c r="CD101" s="14"/>
      <c r="CE101" s="14"/>
      <c r="CF101" s="14"/>
      <c r="CG101" s="14"/>
      <c r="CH101" s="14"/>
      <c r="CI101" s="14"/>
      <c r="CJ101" s="14"/>
      <c r="CK101" s="14"/>
      <c r="CL101" s="14"/>
      <c r="CM101" s="14"/>
      <c r="CN101" s="14"/>
      <c r="CO101" s="14"/>
      <c r="CP101" s="14"/>
      <c r="CQ101" s="14"/>
      <c r="CR101" s="14"/>
      <c r="CS101" s="14"/>
      <c r="CT101" s="14"/>
      <c r="CU101" s="14"/>
      <c r="CV101" s="14"/>
      <c r="CW101" s="14"/>
      <c r="CX101" s="14"/>
      <c r="CY101" s="14"/>
      <c r="CZ101" s="14"/>
      <c r="DA101" s="14"/>
      <c r="DB101" s="14"/>
      <c r="DC101" s="14"/>
      <c r="DD101" s="14"/>
      <c r="DE101" s="14"/>
      <c r="DF101" s="14"/>
      <c r="DG101" s="14"/>
      <c r="DH101" s="14"/>
      <c r="DI101" s="14"/>
      <c r="DJ101" s="14"/>
      <c r="DK101" s="14"/>
      <c r="DL101" s="14"/>
      <c r="DM101" s="14"/>
      <c r="DN101" s="14"/>
      <c r="DO101" s="14"/>
      <c r="DP101" s="14"/>
      <c r="DQ101" s="14"/>
      <c r="DR101" s="14"/>
      <c r="DS101" s="14"/>
      <c r="DT101" s="14"/>
      <c r="DU101" s="14"/>
      <c r="DV101" s="14"/>
      <c r="DW101" s="14"/>
      <c r="DX101" s="14"/>
      <c r="DY101" s="14"/>
      <c r="DZ101" s="14"/>
      <c r="EA101" s="14"/>
      <c r="EB101" s="14"/>
      <c r="EC101" s="14"/>
      <c r="ED101" s="14"/>
      <c r="EE101" s="14"/>
      <c r="EF101" s="14"/>
      <c r="EG101" s="14"/>
      <c r="EH101" s="3"/>
      <c r="EI101" s="3"/>
      <c r="EJ101" s="3"/>
      <c r="EK101" s="3"/>
      <c r="EL101" s="3"/>
      <c r="EM101" s="3"/>
      <c r="EN101" s="3"/>
      <c r="EO101" s="3"/>
      <c r="EP101" s="3"/>
      <c r="EQ101" s="3"/>
      <c r="ER101" s="3"/>
      <c r="ES101" s="3"/>
      <c r="ET101" s="3"/>
      <c r="EU101" s="3"/>
      <c r="EV101" s="3"/>
      <c r="EW101" s="3"/>
      <c r="EX101" s="3"/>
      <c r="EY101" s="3"/>
      <c r="EZ101" s="3"/>
      <c r="FA101" s="3"/>
      <c r="FB101" s="3"/>
      <c r="FC101" s="3"/>
      <c r="FD101" s="3"/>
      <c r="FE101" s="3"/>
      <c r="FF101" s="3"/>
      <c r="FG101" s="3"/>
      <c r="FH101" s="3"/>
      <c r="FI101" s="3"/>
      <c r="FJ101" s="3"/>
      <c r="FK101" s="3"/>
      <c r="FL101" s="3"/>
      <c r="FM101" s="3"/>
      <c r="FN101" s="3"/>
      <c r="FO101" s="3"/>
      <c r="FP101" s="3"/>
      <c r="FQ101" s="3"/>
      <c r="FR101" s="3"/>
      <c r="FS101" s="3"/>
      <c r="FT101" s="3"/>
      <c r="FU101" s="3"/>
      <c r="FV101" s="3"/>
      <c r="FW101" s="3"/>
      <c r="FX101" s="3"/>
      <c r="FY101" s="3"/>
      <c r="FZ101" s="3"/>
      <c r="GA101" s="3"/>
      <c r="GB101" s="3"/>
      <c r="GC101" s="3"/>
      <c r="GD101" s="3"/>
      <c r="GE101" s="3"/>
      <c r="GF101" s="3"/>
      <c r="GG101" s="3"/>
      <c r="GH101" s="3"/>
      <c r="GI101" s="3"/>
      <c r="GJ101" s="3"/>
      <c r="GK101" s="3"/>
      <c r="GL101" s="3"/>
      <c r="GM101" s="3"/>
      <c r="GN101" s="3"/>
      <c r="GO101" s="3"/>
      <c r="GP101" s="3"/>
      <c r="GQ101" s="3"/>
      <c r="GR101" s="3"/>
      <c r="GS101" s="3"/>
      <c r="GT101" s="3"/>
      <c r="GU101" s="3"/>
      <c r="GV101" s="3"/>
      <c r="GW101" s="3"/>
      <c r="GX101" s="3"/>
      <c r="GY101" s="3"/>
      <c r="GZ101" s="3"/>
      <c r="HA101" s="3"/>
      <c r="HB101" s="3"/>
      <c r="HC101" s="3"/>
      <c r="HD101" s="3"/>
      <c r="HE101" s="3"/>
      <c r="HF101" s="3"/>
      <c r="HG101" s="3"/>
      <c r="HH101" s="3"/>
      <c r="HI101" s="3"/>
      <c r="HJ101" s="3"/>
      <c r="HK101" s="3"/>
      <c r="HL101" s="3"/>
      <c r="HM101" s="3"/>
      <c r="HN101" s="3"/>
      <c r="HO101" s="3"/>
      <c r="HP101" s="3"/>
      <c r="HQ101" s="3"/>
      <c r="HR101" s="3"/>
      <c r="HS101" s="3"/>
      <c r="HT101" s="3"/>
      <c r="HU101" s="3"/>
      <c r="HV101" s="3"/>
      <c r="HW101" s="3"/>
      <c r="HX101" s="3"/>
      <c r="HY101" s="3"/>
      <c r="HZ101" s="3"/>
      <c r="IA101" s="3"/>
    </row>
    <row r="102" spans="1:235" ht="28" customHeight="1" x14ac:dyDescent="0.35">
      <c r="A102" s="1" t="s">
        <v>291</v>
      </c>
      <c r="B102" s="81">
        <f>IFERROR(VLOOKUP(A102,'Total EUROSTATS (2024)'!$A$5:$N$41,13,FALSE),IFERROR((VLOOKUP('Calculs Peaux et Cuirs (2024)'!A102,'Total (FAO) (2024)'!$A$4:$B$199,2,FALSE)*75%),"-"))</f>
        <v>5211</v>
      </c>
      <c r="C102" s="81">
        <f>IFERROR(VLOOKUP(A102,'Total EUROSTATS (2024)'!$A$5:$L$41,12,FALSE),IFERROR((VLOOKUP('Calculs Peaux et Cuirs (2024)'!A102,'Total (FAO) (2024)'!$A$4:$B$199,2)*25%),"-"))</f>
        <v>1737</v>
      </c>
      <c r="D102" s="81"/>
      <c r="E102" s="81"/>
      <c r="F102" s="81"/>
      <c r="G102" s="81"/>
      <c r="H102" s="81">
        <f t="shared" si="30"/>
        <v>3126.6</v>
      </c>
      <c r="I102" s="81">
        <f t="shared" si="30"/>
        <v>1042.2</v>
      </c>
      <c r="J102" s="81">
        <f t="shared" si="31"/>
        <v>0</v>
      </c>
      <c r="K102" s="81">
        <f t="shared" si="31"/>
        <v>0</v>
      </c>
      <c r="L102" s="81">
        <f t="shared" si="31"/>
        <v>0</v>
      </c>
      <c r="M102" s="81">
        <f t="shared" si="31"/>
        <v>0</v>
      </c>
      <c r="N102" s="81">
        <f t="shared" si="18"/>
        <v>109431</v>
      </c>
      <c r="O102" s="81">
        <f t="shared" si="19"/>
        <v>13548.6</v>
      </c>
      <c r="P102" s="81">
        <f t="shared" si="20"/>
        <v>0</v>
      </c>
      <c r="Q102" s="81">
        <f t="shared" si="21"/>
        <v>0</v>
      </c>
      <c r="R102" s="81">
        <f t="shared" si="22"/>
        <v>0</v>
      </c>
      <c r="S102" s="81">
        <f t="shared" si="23"/>
        <v>0</v>
      </c>
      <c r="T102" s="81">
        <f t="shared" si="24"/>
        <v>27357.75</v>
      </c>
      <c r="U102" s="81">
        <f t="shared" si="25"/>
        <v>44032.950000000004</v>
      </c>
      <c r="V102" s="81">
        <f t="shared" si="26"/>
        <v>0</v>
      </c>
      <c r="W102" s="81">
        <f t="shared" si="27"/>
        <v>0</v>
      </c>
      <c r="X102" s="81">
        <f t="shared" si="28"/>
        <v>0</v>
      </c>
      <c r="Y102" s="81">
        <f t="shared" si="29"/>
        <v>0</v>
      </c>
    </row>
    <row r="103" spans="1:235" ht="28" customHeight="1" x14ac:dyDescent="0.35">
      <c r="A103" s="1" t="s">
        <v>292</v>
      </c>
      <c r="B103" s="81">
        <f>IFERROR(VLOOKUP(A103,'Total EUROSTATS (2024)'!$A$5:$N$41,13,FALSE),IFERROR((VLOOKUP('Calculs Peaux et Cuirs (2024)'!A103,'Total (FAO) (2024)'!$A$4:$B$199,2,FALSE)*75%),"-"))</f>
        <v>58500</v>
      </c>
      <c r="C103" s="81">
        <f>IFERROR(VLOOKUP(A103,'Total EUROSTATS (2024)'!$A$5:$L$41,12,FALSE),IFERROR((VLOOKUP('Calculs Peaux et Cuirs (2024)'!A103,'Total (FAO) (2024)'!$A$4:$B$199,2)*25%),"-"))</f>
        <v>7690</v>
      </c>
      <c r="D103" s="81"/>
      <c r="E103" s="81"/>
      <c r="F103" s="81"/>
      <c r="G103" s="81"/>
      <c r="H103" s="81">
        <f t="shared" si="30"/>
        <v>35100</v>
      </c>
      <c r="I103" s="81">
        <f t="shared" si="30"/>
        <v>4614</v>
      </c>
      <c r="J103" s="81">
        <f t="shared" si="31"/>
        <v>0</v>
      </c>
      <c r="K103" s="81">
        <f t="shared" si="31"/>
        <v>0</v>
      </c>
      <c r="L103" s="81">
        <f t="shared" si="31"/>
        <v>0</v>
      </c>
      <c r="M103" s="81">
        <f t="shared" si="31"/>
        <v>0</v>
      </c>
      <c r="N103" s="81">
        <f t="shared" si="18"/>
        <v>1228500</v>
      </c>
      <c r="O103" s="81">
        <f t="shared" si="19"/>
        <v>59982</v>
      </c>
      <c r="P103" s="81">
        <f t="shared" si="20"/>
        <v>0</v>
      </c>
      <c r="Q103" s="81">
        <f t="shared" si="21"/>
        <v>0</v>
      </c>
      <c r="R103" s="81">
        <f t="shared" si="22"/>
        <v>0</v>
      </c>
      <c r="S103" s="81">
        <f t="shared" si="23"/>
        <v>0</v>
      </c>
      <c r="T103" s="81">
        <f t="shared" si="24"/>
        <v>307125</v>
      </c>
      <c r="U103" s="81">
        <f t="shared" si="25"/>
        <v>194941.5</v>
      </c>
      <c r="V103" s="81">
        <f t="shared" si="26"/>
        <v>0</v>
      </c>
      <c r="W103" s="81">
        <f t="shared" si="27"/>
        <v>0</v>
      </c>
      <c r="X103" s="81">
        <f t="shared" si="28"/>
        <v>0</v>
      </c>
      <c r="Y103" s="81">
        <f t="shared" si="29"/>
        <v>0</v>
      </c>
    </row>
    <row r="104" spans="1:235" s="82" customFormat="1" ht="28" customHeight="1" x14ac:dyDescent="0.35">
      <c r="A104" s="1" t="s">
        <v>294</v>
      </c>
      <c r="B104" s="81">
        <f>IFERROR(VLOOKUP(A104,'Total EUROSTATS (2024)'!$A$5:$N$41,13,FALSE),IFERROR((VLOOKUP('Calculs Peaux et Cuirs (2024)'!A104,'Total (FAO) (2024)'!$A$4:$B$199,2,FALSE)*75%),"-"))</f>
        <v>136044</v>
      </c>
      <c r="C104" s="81">
        <f>IFERROR(VLOOKUP(A104,'Total EUROSTATS (2024)'!$A$5:$L$41,12,FALSE),IFERROR((VLOOKUP('Calculs Peaux et Cuirs (2024)'!A104,'Total (FAO) (2024)'!$A$4:$B$199,2)*25%),"-"))</f>
        <v>45348</v>
      </c>
      <c r="D104" s="81"/>
      <c r="E104" s="81"/>
      <c r="F104" s="81"/>
      <c r="G104" s="81"/>
      <c r="H104" s="83">
        <f t="shared" si="30"/>
        <v>81626.399999999994</v>
      </c>
      <c r="I104" s="83">
        <f t="shared" si="30"/>
        <v>27208.799999999999</v>
      </c>
      <c r="J104" s="81">
        <f t="shared" si="31"/>
        <v>0</v>
      </c>
      <c r="K104" s="81">
        <f t="shared" si="31"/>
        <v>0</v>
      </c>
      <c r="L104" s="81">
        <f t="shared" si="31"/>
        <v>0</v>
      </c>
      <c r="M104" s="81">
        <f t="shared" si="31"/>
        <v>0</v>
      </c>
      <c r="N104" s="83">
        <f t="shared" si="18"/>
        <v>2856924</v>
      </c>
      <c r="O104" s="83">
        <f t="shared" si="19"/>
        <v>353714.39999999997</v>
      </c>
      <c r="P104" s="81">
        <f t="shared" si="20"/>
        <v>0</v>
      </c>
      <c r="Q104" s="81">
        <f t="shared" si="21"/>
        <v>0</v>
      </c>
      <c r="R104" s="81">
        <f t="shared" si="22"/>
        <v>0</v>
      </c>
      <c r="S104" s="81">
        <f t="shared" si="23"/>
        <v>0</v>
      </c>
      <c r="T104" s="83">
        <f t="shared" si="24"/>
        <v>714231</v>
      </c>
      <c r="U104" s="83">
        <f t="shared" si="25"/>
        <v>1149571.7999999998</v>
      </c>
      <c r="V104" s="81">
        <f t="shared" si="26"/>
        <v>0</v>
      </c>
      <c r="W104" s="81">
        <f t="shared" si="27"/>
        <v>0</v>
      </c>
      <c r="X104" s="81">
        <f t="shared" si="28"/>
        <v>0</v>
      </c>
      <c r="Y104" s="81">
        <f t="shared" si="29"/>
        <v>0</v>
      </c>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c r="BB104" s="14"/>
      <c r="BC104" s="14"/>
      <c r="BD104" s="14"/>
      <c r="BE104" s="14"/>
      <c r="BF104" s="14"/>
      <c r="BG104" s="14"/>
      <c r="BH104" s="14"/>
      <c r="BI104" s="14"/>
      <c r="BJ104" s="14"/>
      <c r="BK104" s="14"/>
      <c r="BL104" s="14"/>
      <c r="BM104" s="14"/>
      <c r="BN104" s="14"/>
      <c r="BO104" s="14"/>
      <c r="BP104" s="14"/>
      <c r="BQ104" s="14"/>
      <c r="BR104" s="14"/>
      <c r="BS104" s="14"/>
      <c r="BT104" s="14"/>
      <c r="BU104" s="14"/>
      <c r="BV104" s="14"/>
      <c r="BW104" s="14"/>
      <c r="BX104" s="14"/>
      <c r="BY104" s="14"/>
      <c r="BZ104" s="14"/>
      <c r="CA104" s="14"/>
      <c r="CB104" s="14"/>
      <c r="CC104" s="14"/>
      <c r="CD104" s="14"/>
      <c r="CE104" s="14"/>
      <c r="CF104" s="14"/>
      <c r="CG104" s="14"/>
      <c r="CH104" s="14"/>
      <c r="CI104" s="14"/>
      <c r="CJ104" s="14"/>
      <c r="CK104" s="14"/>
      <c r="CL104" s="14"/>
      <c r="CM104" s="14"/>
      <c r="CN104" s="14"/>
      <c r="CO104" s="14"/>
      <c r="CP104" s="14"/>
      <c r="CQ104" s="14"/>
      <c r="CR104" s="14"/>
      <c r="CS104" s="14"/>
      <c r="CT104" s="14"/>
      <c r="CU104" s="14"/>
      <c r="CV104" s="14"/>
      <c r="CW104" s="14"/>
      <c r="CX104" s="14"/>
      <c r="CY104" s="14"/>
      <c r="CZ104" s="14"/>
      <c r="DA104" s="14"/>
      <c r="DB104" s="14"/>
      <c r="DC104" s="14"/>
      <c r="DD104" s="14"/>
      <c r="DE104" s="14"/>
      <c r="DF104" s="14"/>
      <c r="DG104" s="14"/>
      <c r="DH104" s="14"/>
      <c r="DI104" s="14"/>
      <c r="DJ104" s="14"/>
      <c r="DK104" s="14"/>
      <c r="DL104" s="14"/>
      <c r="DM104" s="14"/>
      <c r="DN104" s="14"/>
      <c r="DO104" s="14"/>
      <c r="DP104" s="14"/>
      <c r="DQ104" s="14"/>
      <c r="DR104" s="14"/>
      <c r="DS104" s="14"/>
      <c r="DT104" s="14"/>
      <c r="DU104" s="14"/>
      <c r="DV104" s="14"/>
      <c r="DW104" s="14"/>
      <c r="DX104" s="14"/>
      <c r="DY104" s="14"/>
      <c r="DZ104" s="14"/>
      <c r="EA104" s="14"/>
      <c r="EB104" s="14"/>
      <c r="EC104" s="14"/>
      <c r="ED104" s="14"/>
      <c r="EE104" s="14"/>
      <c r="EF104" s="14"/>
      <c r="EG104" s="14"/>
      <c r="EH104" s="3"/>
      <c r="EI104" s="3"/>
      <c r="EJ104" s="3"/>
      <c r="EK104" s="3"/>
      <c r="EL104" s="3"/>
      <c r="EM104" s="3"/>
      <c r="EN104" s="3"/>
      <c r="EO104" s="3"/>
      <c r="EP104" s="3"/>
      <c r="EQ104" s="3"/>
      <c r="ER104" s="3"/>
      <c r="ES104" s="3"/>
      <c r="ET104" s="3"/>
      <c r="EU104" s="3"/>
      <c r="EV104" s="3"/>
      <c r="EW104" s="3"/>
      <c r="EX104" s="3"/>
      <c r="EY104" s="3"/>
      <c r="EZ104" s="3"/>
      <c r="FA104" s="3"/>
      <c r="FB104" s="3"/>
      <c r="FC104" s="3"/>
      <c r="FD104" s="3"/>
      <c r="FE104" s="3"/>
      <c r="FF104" s="3"/>
      <c r="FG104" s="3"/>
      <c r="FH104" s="3"/>
      <c r="FI104" s="3"/>
      <c r="FJ104" s="3"/>
      <c r="FK104" s="3"/>
      <c r="FL104" s="3"/>
      <c r="FM104" s="3"/>
      <c r="FN104" s="3"/>
      <c r="FO104" s="3"/>
      <c r="FP104" s="3"/>
      <c r="FQ104" s="3"/>
      <c r="FR104" s="3"/>
      <c r="FS104" s="3"/>
      <c r="FT104" s="3"/>
      <c r="FU104" s="3"/>
      <c r="FV104" s="3"/>
      <c r="FW104" s="3"/>
      <c r="FX104" s="3"/>
      <c r="FY104" s="3"/>
      <c r="FZ104" s="3"/>
      <c r="GA104" s="3"/>
      <c r="GB104" s="3"/>
      <c r="GC104" s="3"/>
      <c r="GD104" s="3"/>
      <c r="GE104" s="3"/>
      <c r="GF104" s="3"/>
      <c r="GG104" s="3"/>
      <c r="GH104" s="3"/>
      <c r="GI104" s="3"/>
      <c r="GJ104" s="3"/>
      <c r="GK104" s="3"/>
      <c r="GL104" s="3"/>
      <c r="GM104" s="3"/>
      <c r="GN104" s="3"/>
      <c r="GO104" s="3"/>
      <c r="GP104" s="3"/>
      <c r="GQ104" s="3"/>
      <c r="GR104" s="3"/>
      <c r="GS104" s="3"/>
      <c r="GT104" s="3"/>
      <c r="GU104" s="3"/>
      <c r="GV104" s="3"/>
      <c r="GW104" s="3"/>
      <c r="GX104" s="3"/>
      <c r="GY104" s="3"/>
      <c r="GZ104" s="3"/>
      <c r="HA104" s="3"/>
      <c r="HB104" s="3"/>
      <c r="HC104" s="3"/>
      <c r="HD104" s="3"/>
      <c r="HE104" s="3"/>
      <c r="HF104" s="3"/>
      <c r="HG104" s="3"/>
      <c r="HH104" s="3"/>
      <c r="HI104" s="3"/>
      <c r="HJ104" s="3"/>
      <c r="HK104" s="3"/>
      <c r="HL104" s="3"/>
      <c r="HM104" s="3"/>
      <c r="HN104" s="3"/>
      <c r="HO104" s="3"/>
      <c r="HP104" s="3"/>
      <c r="HQ104" s="3"/>
      <c r="HR104" s="3"/>
      <c r="HS104" s="3"/>
      <c r="HT104" s="3"/>
      <c r="HU104" s="3"/>
      <c r="HV104" s="3"/>
      <c r="HW104" s="3"/>
      <c r="HX104" s="3"/>
      <c r="HY104" s="3"/>
      <c r="HZ104" s="3"/>
      <c r="IA104" s="3"/>
    </row>
    <row r="105" spans="1:235" ht="28" customHeight="1" x14ac:dyDescent="0.35">
      <c r="A105" s="1" t="s">
        <v>295</v>
      </c>
      <c r="B105" s="81">
        <f>IFERROR(VLOOKUP(A105,'Total EUROSTATS (2024)'!$A$5:$N$41,13,FALSE),IFERROR((VLOOKUP('Calculs Peaux et Cuirs (2024)'!A105,'Total (FAO) (2024)'!$A$4:$B$199,2,FALSE)*75%),"-"))</f>
        <v>6291</v>
      </c>
      <c r="C105" s="81">
        <f>IFERROR(VLOOKUP(A105,'Total EUROSTATS (2024)'!$A$5:$L$41,12,FALSE),IFERROR((VLOOKUP('Calculs Peaux et Cuirs (2024)'!A105,'Total (FAO) (2024)'!$A$4:$B$199,2)*25%),"-"))</f>
        <v>2097</v>
      </c>
      <c r="D105" s="81"/>
      <c r="E105" s="81"/>
      <c r="F105" s="81"/>
      <c r="G105" s="81"/>
      <c r="H105" s="81">
        <f t="shared" si="30"/>
        <v>3774.6</v>
      </c>
      <c r="I105" s="81">
        <f t="shared" si="30"/>
        <v>1258.2</v>
      </c>
      <c r="J105" s="81">
        <f t="shared" si="31"/>
        <v>0</v>
      </c>
      <c r="K105" s="81">
        <f t="shared" si="31"/>
        <v>0</v>
      </c>
      <c r="L105" s="81">
        <f t="shared" si="31"/>
        <v>0</v>
      </c>
      <c r="M105" s="81">
        <f t="shared" si="31"/>
        <v>0</v>
      </c>
      <c r="N105" s="81">
        <f t="shared" si="18"/>
        <v>132111</v>
      </c>
      <c r="O105" s="81">
        <f t="shared" si="19"/>
        <v>16356.6</v>
      </c>
      <c r="P105" s="81">
        <f t="shared" si="20"/>
        <v>0</v>
      </c>
      <c r="Q105" s="81">
        <f t="shared" si="21"/>
        <v>0</v>
      </c>
      <c r="R105" s="81">
        <f t="shared" si="22"/>
        <v>0</v>
      </c>
      <c r="S105" s="81">
        <f t="shared" si="23"/>
        <v>0</v>
      </c>
      <c r="T105" s="81">
        <f t="shared" si="24"/>
        <v>33027.75</v>
      </c>
      <c r="U105" s="81">
        <f t="shared" si="25"/>
        <v>53158.950000000004</v>
      </c>
      <c r="V105" s="81">
        <f t="shared" si="26"/>
        <v>0</v>
      </c>
      <c r="W105" s="81">
        <f t="shared" si="27"/>
        <v>0</v>
      </c>
      <c r="X105" s="81">
        <f t="shared" si="28"/>
        <v>0</v>
      </c>
      <c r="Y105" s="81">
        <f t="shared" si="29"/>
        <v>0</v>
      </c>
    </row>
    <row r="106" spans="1:235" ht="28" customHeight="1" x14ac:dyDescent="0.35">
      <c r="A106" s="1" t="s">
        <v>296</v>
      </c>
      <c r="B106" s="81">
        <f>IFERROR(VLOOKUP(A106,'Total EUROSTATS (2024)'!$A$5:$N$41,13,FALSE),IFERROR((VLOOKUP('Calculs Peaux et Cuirs (2024)'!A106,'Total (FAO) (2024)'!$A$4:$B$199,2,FALSE)*75%),"-"))</f>
        <v>24169.5</v>
      </c>
      <c r="C106" s="81">
        <f>IFERROR(VLOOKUP(A106,'Total EUROSTATS (2024)'!$A$5:$L$41,12,FALSE),IFERROR((VLOOKUP('Calculs Peaux et Cuirs (2024)'!A106,'Total (FAO) (2024)'!$A$4:$B$199,2)*25%),"-"))</f>
        <v>8056.5</v>
      </c>
      <c r="D106" s="81"/>
      <c r="E106" s="81"/>
      <c r="F106" s="81"/>
      <c r="G106" s="81"/>
      <c r="H106" s="81">
        <f t="shared" si="30"/>
        <v>14501.699999999999</v>
      </c>
      <c r="I106" s="81">
        <f t="shared" si="30"/>
        <v>4833.8999999999996</v>
      </c>
      <c r="J106" s="81">
        <f t="shared" si="31"/>
        <v>0</v>
      </c>
      <c r="K106" s="81">
        <f t="shared" si="31"/>
        <v>0</v>
      </c>
      <c r="L106" s="81">
        <f t="shared" si="31"/>
        <v>0</v>
      </c>
      <c r="M106" s="81">
        <f t="shared" si="31"/>
        <v>0</v>
      </c>
      <c r="N106" s="81">
        <f t="shared" si="18"/>
        <v>507559.49999999994</v>
      </c>
      <c r="O106" s="81">
        <f t="shared" si="19"/>
        <v>62840.7</v>
      </c>
      <c r="P106" s="81">
        <f t="shared" si="20"/>
        <v>0</v>
      </c>
      <c r="Q106" s="81">
        <f t="shared" si="21"/>
        <v>0</v>
      </c>
      <c r="R106" s="81">
        <f t="shared" si="22"/>
        <v>0</v>
      </c>
      <c r="S106" s="81">
        <f t="shared" si="23"/>
        <v>0</v>
      </c>
      <c r="T106" s="81">
        <f t="shared" si="24"/>
        <v>126889.87499999999</v>
      </c>
      <c r="U106" s="81">
        <f t="shared" si="25"/>
        <v>204232.27499999999</v>
      </c>
      <c r="V106" s="81">
        <f t="shared" si="26"/>
        <v>0</v>
      </c>
      <c r="W106" s="81">
        <f t="shared" si="27"/>
        <v>0</v>
      </c>
      <c r="X106" s="81">
        <f t="shared" si="28"/>
        <v>0</v>
      </c>
      <c r="Y106" s="81">
        <f t="shared" si="29"/>
        <v>0</v>
      </c>
    </row>
    <row r="107" spans="1:235" ht="28" customHeight="1" x14ac:dyDescent="0.35">
      <c r="A107" s="1" t="s">
        <v>297</v>
      </c>
      <c r="B107" s="81">
        <f>IFERROR(VLOOKUP(A107,'Total EUROSTATS (2024)'!$A$5:$N$41,13,FALSE),IFERROR((VLOOKUP('Calculs Peaux et Cuirs (2024)'!A107,'Total (FAO) (2024)'!$A$4:$B$199,2,FALSE)*75%),"-"))</f>
        <v>143740</v>
      </c>
      <c r="C107" s="81">
        <f>IFERROR(VLOOKUP(A107,'Total EUROSTATS (2024)'!$A$5:$L$41,12,FALSE),IFERROR((VLOOKUP('Calculs Peaux et Cuirs (2024)'!A107,'Total (FAO) (2024)'!$A$4:$B$199,2)*25%),"-"))</f>
        <v>5640</v>
      </c>
      <c r="D107" s="81"/>
      <c r="E107" s="81"/>
      <c r="F107" s="81"/>
      <c r="G107" s="81"/>
      <c r="H107" s="81">
        <f t="shared" si="30"/>
        <v>86244</v>
      </c>
      <c r="I107" s="81">
        <f t="shared" si="30"/>
        <v>3384</v>
      </c>
      <c r="J107" s="81">
        <f t="shared" si="31"/>
        <v>0</v>
      </c>
      <c r="K107" s="81">
        <f t="shared" si="31"/>
        <v>0</v>
      </c>
      <c r="L107" s="81">
        <f t="shared" si="31"/>
        <v>0</v>
      </c>
      <c r="M107" s="81">
        <f t="shared" si="31"/>
        <v>0</v>
      </c>
      <c r="N107" s="81">
        <f t="shared" si="18"/>
        <v>3018540</v>
      </c>
      <c r="O107" s="81">
        <f t="shared" si="19"/>
        <v>43992</v>
      </c>
      <c r="P107" s="81">
        <f t="shared" si="20"/>
        <v>0</v>
      </c>
      <c r="Q107" s="81">
        <f t="shared" si="21"/>
        <v>0</v>
      </c>
      <c r="R107" s="81">
        <f t="shared" si="22"/>
        <v>0</v>
      </c>
      <c r="S107" s="81">
        <f t="shared" si="23"/>
        <v>0</v>
      </c>
      <c r="T107" s="81">
        <f t="shared" si="24"/>
        <v>754635</v>
      </c>
      <c r="U107" s="81">
        <f t="shared" si="25"/>
        <v>142974</v>
      </c>
      <c r="V107" s="81">
        <f t="shared" si="26"/>
        <v>0</v>
      </c>
      <c r="W107" s="81">
        <f t="shared" si="27"/>
        <v>0</v>
      </c>
      <c r="X107" s="81">
        <f t="shared" si="28"/>
        <v>0</v>
      </c>
      <c r="Y107" s="81">
        <f t="shared" si="29"/>
        <v>0</v>
      </c>
    </row>
    <row r="108" spans="1:235" s="82" customFormat="1" ht="28" customHeight="1" x14ac:dyDescent="0.35">
      <c r="A108" s="1" t="s">
        <v>298</v>
      </c>
      <c r="B108" s="81">
        <f>IFERROR(VLOOKUP(A108,'Total EUROSTATS (2024)'!$A$5:$N$41,13,FALSE),IFERROR((VLOOKUP('Calculs Peaux et Cuirs (2024)'!A108,'Total (FAO) (2024)'!$A$4:$B$199,2,FALSE)*75%),"-"))</f>
        <v>24700</v>
      </c>
      <c r="C108" s="81">
        <f>IFERROR(VLOOKUP(A108,'Total EUROSTATS (2024)'!$A$5:$L$41,12,FALSE),IFERROR((VLOOKUP('Calculs Peaux et Cuirs (2024)'!A108,'Total (FAO) (2024)'!$A$4:$B$199,2)*25%),"-"))</f>
        <v>350</v>
      </c>
      <c r="D108" s="81"/>
      <c r="E108" s="81"/>
      <c r="F108" s="81"/>
      <c r="G108" s="81"/>
      <c r="H108" s="83">
        <f t="shared" si="30"/>
        <v>14820</v>
      </c>
      <c r="I108" s="83">
        <f t="shared" si="30"/>
        <v>210</v>
      </c>
      <c r="J108" s="81">
        <f t="shared" si="31"/>
        <v>0</v>
      </c>
      <c r="K108" s="81">
        <f t="shared" si="31"/>
        <v>0</v>
      </c>
      <c r="L108" s="81">
        <f t="shared" si="31"/>
        <v>0</v>
      </c>
      <c r="M108" s="81">
        <f t="shared" si="31"/>
        <v>0</v>
      </c>
      <c r="N108" s="83">
        <f t="shared" si="18"/>
        <v>518700</v>
      </c>
      <c r="O108" s="83">
        <f t="shared" si="19"/>
        <v>2730</v>
      </c>
      <c r="P108" s="81">
        <f t="shared" si="20"/>
        <v>0</v>
      </c>
      <c r="Q108" s="81">
        <f t="shared" si="21"/>
        <v>0</v>
      </c>
      <c r="R108" s="81">
        <f t="shared" si="22"/>
        <v>0</v>
      </c>
      <c r="S108" s="81">
        <f t="shared" si="23"/>
        <v>0</v>
      </c>
      <c r="T108" s="83">
        <f t="shared" si="24"/>
        <v>129675</v>
      </c>
      <c r="U108" s="83">
        <f t="shared" si="25"/>
        <v>8872.5</v>
      </c>
      <c r="V108" s="81">
        <f t="shared" si="26"/>
        <v>0</v>
      </c>
      <c r="W108" s="81">
        <f t="shared" si="27"/>
        <v>0</v>
      </c>
      <c r="X108" s="81">
        <f t="shared" si="28"/>
        <v>0</v>
      </c>
      <c r="Y108" s="81">
        <f t="shared" si="29"/>
        <v>0</v>
      </c>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4"/>
      <c r="AY108" s="14"/>
      <c r="AZ108" s="14"/>
      <c r="BA108" s="14"/>
      <c r="BB108" s="14"/>
      <c r="BC108" s="14"/>
      <c r="BD108" s="14"/>
      <c r="BE108" s="14"/>
      <c r="BF108" s="14"/>
      <c r="BG108" s="14"/>
      <c r="BH108" s="14"/>
      <c r="BI108" s="14"/>
      <c r="BJ108" s="14"/>
      <c r="BK108" s="14"/>
      <c r="BL108" s="14"/>
      <c r="BM108" s="14"/>
      <c r="BN108" s="14"/>
      <c r="BO108" s="14"/>
      <c r="BP108" s="14"/>
      <c r="BQ108" s="14"/>
      <c r="BR108" s="14"/>
      <c r="BS108" s="14"/>
      <c r="BT108" s="14"/>
      <c r="BU108" s="14"/>
      <c r="BV108" s="14"/>
      <c r="BW108" s="14"/>
      <c r="BX108" s="14"/>
      <c r="BY108" s="14"/>
      <c r="BZ108" s="14"/>
      <c r="CA108" s="14"/>
      <c r="CB108" s="14"/>
      <c r="CC108" s="14"/>
      <c r="CD108" s="14"/>
      <c r="CE108" s="14"/>
      <c r="CF108" s="14"/>
      <c r="CG108" s="14"/>
      <c r="CH108" s="14"/>
      <c r="CI108" s="14"/>
      <c r="CJ108" s="14"/>
      <c r="CK108" s="14"/>
      <c r="CL108" s="14"/>
      <c r="CM108" s="14"/>
      <c r="CN108" s="14"/>
      <c r="CO108" s="14"/>
      <c r="CP108" s="14"/>
      <c r="CQ108" s="14"/>
      <c r="CR108" s="14"/>
      <c r="CS108" s="14"/>
      <c r="CT108" s="14"/>
      <c r="CU108" s="14"/>
      <c r="CV108" s="14"/>
      <c r="CW108" s="14"/>
      <c r="CX108" s="14"/>
      <c r="CY108" s="14"/>
      <c r="CZ108" s="14"/>
      <c r="DA108" s="14"/>
      <c r="DB108" s="14"/>
      <c r="DC108" s="14"/>
      <c r="DD108" s="14"/>
      <c r="DE108" s="14"/>
      <c r="DF108" s="14"/>
      <c r="DG108" s="14"/>
      <c r="DH108" s="14"/>
      <c r="DI108" s="14"/>
      <c r="DJ108" s="14"/>
      <c r="DK108" s="14"/>
      <c r="DL108" s="14"/>
      <c r="DM108" s="14"/>
      <c r="DN108" s="14"/>
      <c r="DO108" s="14"/>
      <c r="DP108" s="14"/>
      <c r="DQ108" s="14"/>
      <c r="DR108" s="14"/>
      <c r="DS108" s="14"/>
      <c r="DT108" s="14"/>
      <c r="DU108" s="14"/>
      <c r="DV108" s="14"/>
      <c r="DW108" s="14"/>
      <c r="DX108" s="14"/>
      <c r="DY108" s="14"/>
      <c r="DZ108" s="14"/>
      <c r="EA108" s="14"/>
      <c r="EB108" s="14"/>
      <c r="EC108" s="14"/>
      <c r="ED108" s="14"/>
      <c r="EE108" s="14"/>
      <c r="EF108" s="14"/>
      <c r="EG108" s="14"/>
      <c r="EH108" s="3"/>
      <c r="EI108" s="3"/>
      <c r="EJ108" s="3"/>
      <c r="EK108" s="3"/>
      <c r="EL108" s="3"/>
      <c r="EM108" s="3"/>
      <c r="EN108" s="3"/>
      <c r="EO108" s="3"/>
      <c r="EP108" s="3"/>
      <c r="EQ108" s="3"/>
      <c r="ER108" s="3"/>
      <c r="ES108" s="3"/>
      <c r="ET108" s="3"/>
      <c r="EU108" s="3"/>
      <c r="EV108" s="3"/>
      <c r="EW108" s="3"/>
      <c r="EX108" s="3"/>
      <c r="EY108" s="3"/>
      <c r="EZ108" s="3"/>
      <c r="FA108" s="3"/>
      <c r="FB108" s="3"/>
      <c r="FC108" s="3"/>
      <c r="FD108" s="3"/>
      <c r="FE108" s="3"/>
      <c r="FF108" s="3"/>
      <c r="FG108" s="3"/>
      <c r="FH108" s="3"/>
      <c r="FI108" s="3"/>
      <c r="FJ108" s="3"/>
      <c r="FK108" s="3"/>
      <c r="FL108" s="3"/>
      <c r="FM108" s="3"/>
      <c r="FN108" s="3"/>
      <c r="FO108" s="3"/>
      <c r="FP108" s="3"/>
      <c r="FQ108" s="3"/>
      <c r="FR108" s="3"/>
      <c r="FS108" s="3"/>
      <c r="FT108" s="3"/>
      <c r="FU108" s="3"/>
      <c r="FV108" s="3"/>
      <c r="FW108" s="3"/>
      <c r="FX108" s="3"/>
      <c r="FY108" s="3"/>
      <c r="FZ108" s="3"/>
      <c r="GA108" s="3"/>
      <c r="GB108" s="3"/>
      <c r="GC108" s="3"/>
      <c r="GD108" s="3"/>
      <c r="GE108" s="3"/>
      <c r="GF108" s="3"/>
      <c r="GG108" s="3"/>
      <c r="GH108" s="3"/>
      <c r="GI108" s="3"/>
      <c r="GJ108" s="3"/>
      <c r="GK108" s="3"/>
      <c r="GL108" s="3"/>
      <c r="GM108" s="3"/>
      <c r="GN108" s="3"/>
      <c r="GO108" s="3"/>
      <c r="GP108" s="3"/>
      <c r="GQ108" s="3"/>
      <c r="GR108" s="3"/>
      <c r="GS108" s="3"/>
      <c r="GT108" s="3"/>
      <c r="GU108" s="3"/>
      <c r="GV108" s="3"/>
      <c r="GW108" s="3"/>
      <c r="GX108" s="3"/>
      <c r="GY108" s="3"/>
      <c r="GZ108" s="3"/>
      <c r="HA108" s="3"/>
      <c r="HB108" s="3"/>
      <c r="HC108" s="3"/>
      <c r="HD108" s="3"/>
      <c r="HE108" s="3"/>
      <c r="HF108" s="3"/>
      <c r="HG108" s="3"/>
      <c r="HH108" s="3"/>
      <c r="HI108" s="3"/>
      <c r="HJ108" s="3"/>
      <c r="HK108" s="3"/>
      <c r="HL108" s="3"/>
      <c r="HM108" s="3"/>
      <c r="HN108" s="3"/>
      <c r="HO108" s="3"/>
      <c r="HP108" s="3"/>
      <c r="HQ108" s="3"/>
      <c r="HR108" s="3"/>
      <c r="HS108" s="3"/>
      <c r="HT108" s="3"/>
      <c r="HU108" s="3"/>
      <c r="HV108" s="3"/>
      <c r="HW108" s="3"/>
      <c r="HX108" s="3"/>
      <c r="HY108" s="3"/>
      <c r="HZ108" s="3"/>
      <c r="IA108" s="3"/>
    </row>
    <row r="109" spans="1:235" s="82" customFormat="1" ht="28" customHeight="1" x14ac:dyDescent="0.35">
      <c r="A109" s="1" t="s">
        <v>671</v>
      </c>
      <c r="B109" s="81">
        <f>IFERROR(VLOOKUP(A109,'Total EUROSTATS (2024)'!$A$5:$N$41,13,FALSE),IFERROR((VLOOKUP('Calculs Peaux et Cuirs (2024)'!A109,'Total (FAO) (2024)'!$A$4:$B$199,2,FALSE)*75%),"-"))</f>
        <v>1595.25</v>
      </c>
      <c r="C109" s="81">
        <f>IFERROR(VLOOKUP(A109,'Total EUROSTATS (2024)'!$A$5:$L$41,12,FALSE),IFERROR((VLOOKUP('Calculs Peaux et Cuirs (2024)'!A109,'Total (FAO) (2024)'!$A$4:$B$199,2)*25%),"-"))</f>
        <v>6317.5</v>
      </c>
      <c r="D109" s="81"/>
      <c r="E109" s="81"/>
      <c r="F109" s="81"/>
      <c r="G109" s="81"/>
      <c r="H109" s="83">
        <f t="shared" si="30"/>
        <v>957.15</v>
      </c>
      <c r="I109" s="83">
        <f t="shared" si="30"/>
        <v>3790.5</v>
      </c>
      <c r="J109" s="81">
        <f t="shared" si="31"/>
        <v>0</v>
      </c>
      <c r="K109" s="81">
        <f t="shared" si="31"/>
        <v>0</v>
      </c>
      <c r="L109" s="81">
        <f t="shared" si="31"/>
        <v>0</v>
      </c>
      <c r="M109" s="81">
        <f t="shared" si="31"/>
        <v>0</v>
      </c>
      <c r="N109" s="83">
        <f t="shared" si="18"/>
        <v>33500.25</v>
      </c>
      <c r="O109" s="83">
        <f t="shared" si="19"/>
        <v>49276.5</v>
      </c>
      <c r="P109" s="81">
        <f t="shared" si="20"/>
        <v>0</v>
      </c>
      <c r="Q109" s="81">
        <f t="shared" si="21"/>
        <v>0</v>
      </c>
      <c r="R109" s="81">
        <f t="shared" si="22"/>
        <v>0</v>
      </c>
      <c r="S109" s="81">
        <f t="shared" si="23"/>
        <v>0</v>
      </c>
      <c r="T109" s="83">
        <f t="shared" si="24"/>
        <v>8375.0625</v>
      </c>
      <c r="U109" s="83">
        <f t="shared" si="25"/>
        <v>160148.625</v>
      </c>
      <c r="V109" s="81">
        <f t="shared" si="26"/>
        <v>0</v>
      </c>
      <c r="W109" s="81">
        <f t="shared" si="27"/>
        <v>0</v>
      </c>
      <c r="X109" s="81">
        <f t="shared" si="28"/>
        <v>0</v>
      </c>
      <c r="Y109" s="81">
        <f t="shared" si="29"/>
        <v>0</v>
      </c>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c r="BG109" s="14"/>
      <c r="BH109" s="14"/>
      <c r="BI109" s="14"/>
      <c r="BJ109" s="14"/>
      <c r="BK109" s="14"/>
      <c r="BL109" s="14"/>
      <c r="BM109" s="14"/>
      <c r="BN109" s="14"/>
      <c r="BO109" s="14"/>
      <c r="BP109" s="14"/>
      <c r="BQ109" s="14"/>
      <c r="BR109" s="14"/>
      <c r="BS109" s="14"/>
      <c r="BT109" s="14"/>
      <c r="BU109" s="14"/>
      <c r="BV109" s="14"/>
      <c r="BW109" s="14"/>
      <c r="BX109" s="14"/>
      <c r="BY109" s="14"/>
      <c r="BZ109" s="14"/>
      <c r="CA109" s="14"/>
      <c r="CB109" s="14"/>
      <c r="CC109" s="14"/>
      <c r="CD109" s="14"/>
      <c r="CE109" s="14"/>
      <c r="CF109" s="14"/>
      <c r="CG109" s="14"/>
      <c r="CH109" s="14"/>
      <c r="CI109" s="14"/>
      <c r="CJ109" s="14"/>
      <c r="CK109" s="14"/>
      <c r="CL109" s="14"/>
      <c r="CM109" s="14"/>
      <c r="CN109" s="14"/>
      <c r="CO109" s="14"/>
      <c r="CP109" s="14"/>
      <c r="CQ109" s="14"/>
      <c r="CR109" s="14"/>
      <c r="CS109" s="14"/>
      <c r="CT109" s="14"/>
      <c r="CU109" s="14"/>
      <c r="CV109" s="14"/>
      <c r="CW109" s="14"/>
      <c r="CX109" s="14"/>
      <c r="CY109" s="14"/>
      <c r="CZ109" s="14"/>
      <c r="DA109" s="14"/>
      <c r="DB109" s="14"/>
      <c r="DC109" s="14"/>
      <c r="DD109" s="14"/>
      <c r="DE109" s="14"/>
      <c r="DF109" s="14"/>
      <c r="DG109" s="14"/>
      <c r="DH109" s="14"/>
      <c r="DI109" s="14"/>
      <c r="DJ109" s="14"/>
      <c r="DK109" s="14"/>
      <c r="DL109" s="14"/>
      <c r="DM109" s="14"/>
      <c r="DN109" s="14"/>
      <c r="DO109" s="14"/>
      <c r="DP109" s="14"/>
      <c r="DQ109" s="14"/>
      <c r="DR109" s="14"/>
      <c r="DS109" s="14"/>
      <c r="DT109" s="14"/>
      <c r="DU109" s="14"/>
      <c r="DV109" s="14"/>
      <c r="DW109" s="14"/>
      <c r="DX109" s="14"/>
      <c r="DY109" s="14"/>
      <c r="DZ109" s="14"/>
      <c r="EA109" s="14"/>
      <c r="EB109" s="14"/>
      <c r="EC109" s="14"/>
      <c r="ED109" s="14"/>
      <c r="EE109" s="14"/>
      <c r="EF109" s="14"/>
      <c r="EG109" s="14"/>
      <c r="EH109" s="3"/>
      <c r="EI109" s="3"/>
      <c r="EJ109" s="3"/>
      <c r="EK109" s="3"/>
      <c r="EL109" s="3"/>
      <c r="EM109" s="3"/>
      <c r="EN109" s="3"/>
      <c r="EO109" s="3"/>
      <c r="EP109" s="3"/>
      <c r="EQ109" s="3"/>
      <c r="ER109" s="3"/>
      <c r="ES109" s="3"/>
      <c r="ET109" s="3"/>
      <c r="EU109" s="3"/>
      <c r="EV109" s="3"/>
      <c r="EW109" s="3"/>
      <c r="EX109" s="3"/>
      <c r="EY109" s="3"/>
      <c r="EZ109" s="3"/>
      <c r="FA109" s="3"/>
      <c r="FB109" s="3"/>
      <c r="FC109" s="3"/>
      <c r="FD109" s="3"/>
      <c r="FE109" s="3"/>
      <c r="FF109" s="3"/>
      <c r="FG109" s="3"/>
      <c r="FH109" s="3"/>
      <c r="FI109" s="3"/>
      <c r="FJ109" s="3"/>
      <c r="FK109" s="3"/>
      <c r="FL109" s="3"/>
      <c r="FM109" s="3"/>
      <c r="FN109" s="3"/>
      <c r="FO109" s="3"/>
      <c r="FP109" s="3"/>
      <c r="FQ109" s="3"/>
      <c r="FR109" s="3"/>
      <c r="FS109" s="3"/>
      <c r="FT109" s="3"/>
      <c r="FU109" s="3"/>
      <c r="FV109" s="3"/>
      <c r="FW109" s="3"/>
      <c r="FX109" s="3"/>
      <c r="FY109" s="3"/>
      <c r="FZ109" s="3"/>
      <c r="GA109" s="3"/>
      <c r="GB109" s="3"/>
      <c r="GC109" s="3"/>
      <c r="GD109" s="3"/>
      <c r="GE109" s="3"/>
      <c r="GF109" s="3"/>
      <c r="GG109" s="3"/>
      <c r="GH109" s="3"/>
      <c r="GI109" s="3"/>
      <c r="GJ109" s="3"/>
      <c r="GK109" s="3"/>
      <c r="GL109" s="3"/>
      <c r="GM109" s="3"/>
      <c r="GN109" s="3"/>
      <c r="GO109" s="3"/>
      <c r="GP109" s="3"/>
      <c r="GQ109" s="3"/>
      <c r="GR109" s="3"/>
      <c r="GS109" s="3"/>
      <c r="GT109" s="3"/>
      <c r="GU109" s="3"/>
      <c r="GV109" s="3"/>
      <c r="GW109" s="3"/>
      <c r="GX109" s="3"/>
      <c r="GY109" s="3"/>
      <c r="GZ109" s="3"/>
      <c r="HA109" s="3"/>
      <c r="HB109" s="3"/>
      <c r="HC109" s="3"/>
      <c r="HD109" s="3"/>
      <c r="HE109" s="3"/>
      <c r="HF109" s="3"/>
      <c r="HG109" s="3"/>
      <c r="HH109" s="3"/>
      <c r="HI109" s="3"/>
      <c r="HJ109" s="3"/>
      <c r="HK109" s="3"/>
      <c r="HL109" s="3"/>
      <c r="HM109" s="3"/>
      <c r="HN109" s="3"/>
      <c r="HO109" s="3"/>
      <c r="HP109" s="3"/>
      <c r="HQ109" s="3"/>
      <c r="HR109" s="3"/>
      <c r="HS109" s="3"/>
      <c r="HT109" s="3"/>
      <c r="HU109" s="3"/>
      <c r="HV109" s="3"/>
      <c r="HW109" s="3"/>
      <c r="HX109" s="3"/>
      <c r="HY109" s="3"/>
      <c r="HZ109" s="3"/>
      <c r="IA109" s="3"/>
    </row>
    <row r="110" spans="1:235" s="82" customFormat="1" ht="28" customHeight="1" x14ac:dyDescent="0.35">
      <c r="A110" s="1" t="s">
        <v>299</v>
      </c>
      <c r="B110" s="81">
        <f>IFERROR(VLOOKUP(A110,'Total EUROSTATS (2024)'!$A$5:$N$41,13,FALSE),IFERROR((VLOOKUP('Calculs Peaux et Cuirs (2024)'!A110,'Total (FAO) (2024)'!$A$4:$B$199,2,FALSE)*75%),"-"))</f>
        <v>980</v>
      </c>
      <c r="C110" s="81">
        <f>IFERROR(VLOOKUP(A110,'Total EUROSTATS (2024)'!$A$5:$L$41,12,FALSE),IFERROR((VLOOKUP('Calculs Peaux et Cuirs (2024)'!A110,'Total (FAO) (2024)'!$A$4:$B$199,2)*25%),"-"))</f>
        <v>10</v>
      </c>
      <c r="D110" s="81"/>
      <c r="E110" s="81"/>
      <c r="F110" s="81"/>
      <c r="G110" s="81"/>
      <c r="H110" s="83">
        <f t="shared" si="30"/>
        <v>588</v>
      </c>
      <c r="I110" s="83">
        <f t="shared" si="30"/>
        <v>6</v>
      </c>
      <c r="J110" s="81">
        <f t="shared" si="31"/>
        <v>0</v>
      </c>
      <c r="K110" s="81">
        <f t="shared" si="31"/>
        <v>0</v>
      </c>
      <c r="L110" s="81">
        <f t="shared" si="31"/>
        <v>0</v>
      </c>
      <c r="M110" s="81">
        <f t="shared" si="31"/>
        <v>0</v>
      </c>
      <c r="N110" s="83">
        <f t="shared" si="18"/>
        <v>20580</v>
      </c>
      <c r="O110" s="83">
        <f t="shared" si="19"/>
        <v>78</v>
      </c>
      <c r="P110" s="81">
        <f t="shared" si="20"/>
        <v>0</v>
      </c>
      <c r="Q110" s="81">
        <f t="shared" si="21"/>
        <v>0</v>
      </c>
      <c r="R110" s="81">
        <f t="shared" si="22"/>
        <v>0</v>
      </c>
      <c r="S110" s="81">
        <f t="shared" si="23"/>
        <v>0</v>
      </c>
      <c r="T110" s="83">
        <f t="shared" si="24"/>
        <v>5145</v>
      </c>
      <c r="U110" s="83">
        <f t="shared" si="25"/>
        <v>253.5</v>
      </c>
      <c r="V110" s="81">
        <f t="shared" si="26"/>
        <v>0</v>
      </c>
      <c r="W110" s="81">
        <f t="shared" si="27"/>
        <v>0</v>
      </c>
      <c r="X110" s="81">
        <f t="shared" si="28"/>
        <v>0</v>
      </c>
      <c r="Y110" s="81">
        <f t="shared" si="29"/>
        <v>0</v>
      </c>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14"/>
      <c r="BD110" s="14"/>
      <c r="BE110" s="14"/>
      <c r="BF110" s="14"/>
      <c r="BG110" s="14"/>
      <c r="BH110" s="14"/>
      <c r="BI110" s="14"/>
      <c r="BJ110" s="14"/>
      <c r="BK110" s="14"/>
      <c r="BL110" s="14"/>
      <c r="BM110" s="14"/>
      <c r="BN110" s="14"/>
      <c r="BO110" s="14"/>
      <c r="BP110" s="14"/>
      <c r="BQ110" s="14"/>
      <c r="BR110" s="14"/>
      <c r="BS110" s="14"/>
      <c r="BT110" s="14"/>
      <c r="BU110" s="14"/>
      <c r="BV110" s="14"/>
      <c r="BW110" s="14"/>
      <c r="BX110" s="14"/>
      <c r="BY110" s="14"/>
      <c r="BZ110" s="14"/>
      <c r="CA110" s="14"/>
      <c r="CB110" s="14"/>
      <c r="CC110" s="14"/>
      <c r="CD110" s="14"/>
      <c r="CE110" s="14"/>
      <c r="CF110" s="14"/>
      <c r="CG110" s="14"/>
      <c r="CH110" s="14"/>
      <c r="CI110" s="14"/>
      <c r="CJ110" s="14"/>
      <c r="CK110" s="14"/>
      <c r="CL110" s="14"/>
      <c r="CM110" s="14"/>
      <c r="CN110" s="14"/>
      <c r="CO110" s="14"/>
      <c r="CP110" s="14"/>
      <c r="CQ110" s="14"/>
      <c r="CR110" s="14"/>
      <c r="CS110" s="14"/>
      <c r="CT110" s="14"/>
      <c r="CU110" s="14"/>
      <c r="CV110" s="14"/>
      <c r="CW110" s="14"/>
      <c r="CX110" s="14"/>
      <c r="CY110" s="14"/>
      <c r="CZ110" s="14"/>
      <c r="DA110" s="14"/>
      <c r="DB110" s="14"/>
      <c r="DC110" s="14"/>
      <c r="DD110" s="14"/>
      <c r="DE110" s="14"/>
      <c r="DF110" s="14"/>
      <c r="DG110" s="14"/>
      <c r="DH110" s="14"/>
      <c r="DI110" s="14"/>
      <c r="DJ110" s="14"/>
      <c r="DK110" s="14"/>
      <c r="DL110" s="14"/>
      <c r="DM110" s="14"/>
      <c r="DN110" s="14"/>
      <c r="DO110" s="14"/>
      <c r="DP110" s="14"/>
      <c r="DQ110" s="14"/>
      <c r="DR110" s="14"/>
      <c r="DS110" s="14"/>
      <c r="DT110" s="14"/>
      <c r="DU110" s="14"/>
      <c r="DV110" s="14"/>
      <c r="DW110" s="14"/>
      <c r="DX110" s="14"/>
      <c r="DY110" s="14"/>
      <c r="DZ110" s="14"/>
      <c r="EA110" s="14"/>
      <c r="EB110" s="14"/>
      <c r="EC110" s="14"/>
      <c r="ED110" s="14"/>
      <c r="EE110" s="14"/>
      <c r="EF110" s="14"/>
      <c r="EG110" s="14"/>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c r="GB110" s="3"/>
      <c r="GC110" s="3"/>
      <c r="GD110" s="3"/>
      <c r="GE110" s="3"/>
      <c r="GF110" s="3"/>
      <c r="GG110" s="3"/>
      <c r="GH110" s="3"/>
      <c r="GI110" s="3"/>
      <c r="GJ110" s="3"/>
      <c r="GK110" s="3"/>
      <c r="GL110" s="3"/>
      <c r="GM110" s="3"/>
      <c r="GN110" s="3"/>
      <c r="GO110" s="3"/>
      <c r="GP110" s="3"/>
      <c r="GQ110" s="3"/>
      <c r="GR110" s="3"/>
      <c r="GS110" s="3"/>
      <c r="GT110" s="3"/>
      <c r="GU110" s="3"/>
      <c r="GV110" s="3"/>
      <c r="GW110" s="3"/>
      <c r="GX110" s="3"/>
      <c r="GY110" s="3"/>
      <c r="GZ110" s="3"/>
      <c r="HA110" s="3"/>
      <c r="HB110" s="3"/>
      <c r="HC110" s="3"/>
      <c r="HD110" s="3"/>
      <c r="HE110" s="3"/>
      <c r="HF110" s="3"/>
      <c r="HG110" s="3"/>
      <c r="HH110" s="3"/>
      <c r="HI110" s="3"/>
      <c r="HJ110" s="3"/>
      <c r="HK110" s="3"/>
      <c r="HL110" s="3"/>
      <c r="HM110" s="3"/>
      <c r="HN110" s="3"/>
      <c r="HO110" s="3"/>
      <c r="HP110" s="3"/>
      <c r="HQ110" s="3"/>
      <c r="HR110" s="3"/>
      <c r="HS110" s="3"/>
      <c r="HT110" s="3"/>
      <c r="HU110" s="3"/>
      <c r="HV110" s="3"/>
      <c r="HW110" s="3"/>
      <c r="HX110" s="3"/>
      <c r="HY110" s="3"/>
      <c r="HZ110" s="3"/>
      <c r="IA110" s="3"/>
    </row>
    <row r="111" spans="1:235" ht="28" customHeight="1" x14ac:dyDescent="0.35">
      <c r="A111" s="1" t="s">
        <v>300</v>
      </c>
      <c r="B111" s="81">
        <f>IFERROR(VLOOKUP(A111,'Total EUROSTATS (2024)'!$A$5:$N$41,13,FALSE),IFERROR((VLOOKUP('Calculs Peaux et Cuirs (2024)'!A111,'Total (FAO) (2024)'!$A$4:$B$199,2,FALSE)*75%),"-"))</f>
        <v>177426.75</v>
      </c>
      <c r="C111" s="81">
        <f>IFERROR(VLOOKUP(A111,'Total EUROSTATS (2024)'!$A$5:$L$41,12,FALSE),IFERROR((VLOOKUP('Calculs Peaux et Cuirs (2024)'!A111,'Total (FAO) (2024)'!$A$4:$B$199,2)*25%),"-"))</f>
        <v>59142.25</v>
      </c>
      <c r="D111" s="81"/>
      <c r="E111" s="81"/>
      <c r="F111" s="81"/>
      <c r="G111" s="81"/>
      <c r="H111" s="81">
        <f t="shared" si="30"/>
        <v>106456.05</v>
      </c>
      <c r="I111" s="81">
        <f t="shared" si="30"/>
        <v>35485.35</v>
      </c>
      <c r="J111" s="81">
        <f t="shared" si="31"/>
        <v>0</v>
      </c>
      <c r="K111" s="81">
        <f t="shared" si="31"/>
        <v>0</v>
      </c>
      <c r="L111" s="81">
        <f t="shared" si="31"/>
        <v>0</v>
      </c>
      <c r="M111" s="81">
        <f t="shared" si="31"/>
        <v>0</v>
      </c>
      <c r="N111" s="81">
        <f t="shared" si="18"/>
        <v>3725961.75</v>
      </c>
      <c r="O111" s="81">
        <f t="shared" si="19"/>
        <v>461309.55</v>
      </c>
      <c r="P111" s="81">
        <f t="shared" si="20"/>
        <v>0</v>
      </c>
      <c r="Q111" s="81">
        <f t="shared" si="21"/>
        <v>0</v>
      </c>
      <c r="R111" s="81">
        <f t="shared" si="22"/>
        <v>0</v>
      </c>
      <c r="S111" s="81">
        <f t="shared" si="23"/>
        <v>0</v>
      </c>
      <c r="T111" s="81">
        <f t="shared" si="24"/>
        <v>931490.4375</v>
      </c>
      <c r="U111" s="81">
        <f t="shared" si="25"/>
        <v>1499256.0374999999</v>
      </c>
      <c r="V111" s="81">
        <f t="shared" si="26"/>
        <v>0</v>
      </c>
      <c r="W111" s="81">
        <f t="shared" si="27"/>
        <v>0</v>
      </c>
      <c r="X111" s="81">
        <f t="shared" si="28"/>
        <v>0</v>
      </c>
      <c r="Y111" s="81">
        <f t="shared" si="29"/>
        <v>0</v>
      </c>
    </row>
    <row r="112" spans="1:235" ht="28" customHeight="1" x14ac:dyDescent="0.35">
      <c r="A112" s="1" t="s">
        <v>301</v>
      </c>
      <c r="B112" s="81">
        <f>IFERROR(VLOOKUP(A112,'Total EUROSTATS (2024)'!$A$5:$N$41,13,FALSE),IFERROR((VLOOKUP('Calculs Peaux et Cuirs (2024)'!A112,'Total (FAO) (2024)'!$A$4:$B$199,2,FALSE)*75%),"-"))</f>
        <v>87897.75</v>
      </c>
      <c r="C112" s="81">
        <f>IFERROR(VLOOKUP(A112,'Total EUROSTATS (2024)'!$A$5:$L$41,12,FALSE),IFERROR((VLOOKUP('Calculs Peaux et Cuirs (2024)'!A112,'Total (FAO) (2024)'!$A$4:$B$199,2)*25%),"-"))</f>
        <v>29299.25</v>
      </c>
      <c r="D112" s="81"/>
      <c r="E112" s="81"/>
      <c r="F112" s="81"/>
      <c r="G112" s="81"/>
      <c r="H112" s="81">
        <f t="shared" si="30"/>
        <v>52738.65</v>
      </c>
      <c r="I112" s="81">
        <f t="shared" si="30"/>
        <v>17579.55</v>
      </c>
      <c r="J112" s="81">
        <f t="shared" si="31"/>
        <v>0</v>
      </c>
      <c r="K112" s="81">
        <f t="shared" si="31"/>
        <v>0</v>
      </c>
      <c r="L112" s="81">
        <f t="shared" si="31"/>
        <v>0</v>
      </c>
      <c r="M112" s="81">
        <f t="shared" si="31"/>
        <v>0</v>
      </c>
      <c r="N112" s="81">
        <f t="shared" si="18"/>
        <v>1845852.75</v>
      </c>
      <c r="O112" s="81">
        <f t="shared" si="19"/>
        <v>228534.15</v>
      </c>
      <c r="P112" s="81">
        <f t="shared" si="20"/>
        <v>0</v>
      </c>
      <c r="Q112" s="81">
        <f t="shared" si="21"/>
        <v>0</v>
      </c>
      <c r="R112" s="81">
        <f t="shared" si="22"/>
        <v>0</v>
      </c>
      <c r="S112" s="81">
        <f t="shared" si="23"/>
        <v>0</v>
      </c>
      <c r="T112" s="81">
        <f t="shared" si="24"/>
        <v>461463.1875</v>
      </c>
      <c r="U112" s="81">
        <f t="shared" si="25"/>
        <v>742735.98749999993</v>
      </c>
      <c r="V112" s="81">
        <f t="shared" si="26"/>
        <v>0</v>
      </c>
      <c r="W112" s="81">
        <f t="shared" si="27"/>
        <v>0</v>
      </c>
      <c r="X112" s="81">
        <f t="shared" si="28"/>
        <v>0</v>
      </c>
      <c r="Y112" s="81">
        <f t="shared" si="29"/>
        <v>0</v>
      </c>
    </row>
    <row r="113" spans="1:235" ht="28" customHeight="1" x14ac:dyDescent="0.35">
      <c r="A113" s="1" t="s">
        <v>302</v>
      </c>
      <c r="B113" s="81">
        <f>IFERROR(VLOOKUP(A113,'Total EUROSTATS (2024)'!$A$5:$N$41,13,FALSE),IFERROR((VLOOKUP('Calculs Peaux et Cuirs (2024)'!A113,'Total (FAO) (2024)'!$A$4:$B$199,2,FALSE)*75%),"-"))</f>
        <v>505003.5</v>
      </c>
      <c r="C113" s="81">
        <f>IFERROR(VLOOKUP(A113,'Total EUROSTATS (2024)'!$A$5:$L$41,12,FALSE),IFERROR((VLOOKUP('Calculs Peaux et Cuirs (2024)'!A113,'Total (FAO) (2024)'!$A$4:$B$199,2)*25%),"-"))</f>
        <v>168334.5</v>
      </c>
      <c r="D113" s="81"/>
      <c r="E113" s="81"/>
      <c r="F113" s="81"/>
      <c r="G113" s="81"/>
      <c r="H113" s="81">
        <f t="shared" si="30"/>
        <v>303002.09999999998</v>
      </c>
      <c r="I113" s="81">
        <f t="shared" si="30"/>
        <v>101000.7</v>
      </c>
      <c r="J113" s="81">
        <f t="shared" si="31"/>
        <v>0</v>
      </c>
      <c r="K113" s="81">
        <f t="shared" si="31"/>
        <v>0</v>
      </c>
      <c r="L113" s="81">
        <f t="shared" si="31"/>
        <v>0</v>
      </c>
      <c r="M113" s="81">
        <f t="shared" si="31"/>
        <v>0</v>
      </c>
      <c r="N113" s="81">
        <f t="shared" si="18"/>
        <v>10605073.5</v>
      </c>
      <c r="O113" s="81">
        <f t="shared" si="19"/>
        <v>1313009.0999999999</v>
      </c>
      <c r="P113" s="81">
        <f t="shared" si="20"/>
        <v>0</v>
      </c>
      <c r="Q113" s="81">
        <f t="shared" si="21"/>
        <v>0</v>
      </c>
      <c r="R113" s="81">
        <f t="shared" si="22"/>
        <v>0</v>
      </c>
      <c r="S113" s="81">
        <f t="shared" si="23"/>
        <v>0</v>
      </c>
      <c r="T113" s="81">
        <f t="shared" si="24"/>
        <v>2651268.375</v>
      </c>
      <c r="U113" s="81">
        <f t="shared" si="25"/>
        <v>4267279.5749999993</v>
      </c>
      <c r="V113" s="81">
        <f t="shared" si="26"/>
        <v>0</v>
      </c>
      <c r="W113" s="81">
        <f t="shared" si="27"/>
        <v>0</v>
      </c>
      <c r="X113" s="81">
        <f t="shared" si="28"/>
        <v>0</v>
      </c>
      <c r="Y113" s="81">
        <f t="shared" si="29"/>
        <v>0</v>
      </c>
    </row>
    <row r="114" spans="1:235" ht="28" customHeight="1" x14ac:dyDescent="0.35">
      <c r="A114" s="1" t="s">
        <v>303</v>
      </c>
      <c r="B114" s="81">
        <f>IFERROR(VLOOKUP(A114,'Total EUROSTATS (2024)'!$A$5:$N$41,13,FALSE),IFERROR((VLOOKUP('Calculs Peaux et Cuirs (2024)'!A114,'Total (FAO) (2024)'!$A$4:$B$199,2,FALSE)*75%),"-"))</f>
        <v>420156.75</v>
      </c>
      <c r="C114" s="81">
        <f>IFERROR(VLOOKUP(A114,'Total EUROSTATS (2024)'!$A$5:$L$41,12,FALSE),IFERROR((VLOOKUP('Calculs Peaux et Cuirs (2024)'!A114,'Total (FAO) (2024)'!$A$4:$B$199,2)*25%),"-"))</f>
        <v>140052.25</v>
      </c>
      <c r="D114" s="81"/>
      <c r="E114" s="81"/>
      <c r="F114" s="81"/>
      <c r="G114" s="81"/>
      <c r="H114" s="81">
        <f t="shared" si="30"/>
        <v>252094.05</v>
      </c>
      <c r="I114" s="81">
        <f t="shared" si="30"/>
        <v>84031.349999999991</v>
      </c>
      <c r="J114" s="81">
        <f t="shared" si="31"/>
        <v>0</v>
      </c>
      <c r="K114" s="81">
        <f t="shared" si="31"/>
        <v>0</v>
      </c>
      <c r="L114" s="81">
        <f t="shared" si="31"/>
        <v>0</v>
      </c>
      <c r="M114" s="81">
        <f t="shared" si="31"/>
        <v>0</v>
      </c>
      <c r="N114" s="81">
        <f t="shared" si="18"/>
        <v>8823291.75</v>
      </c>
      <c r="O114" s="81">
        <f t="shared" si="19"/>
        <v>1092407.5499999998</v>
      </c>
      <c r="P114" s="81">
        <f t="shared" si="20"/>
        <v>0</v>
      </c>
      <c r="Q114" s="81">
        <f t="shared" si="21"/>
        <v>0</v>
      </c>
      <c r="R114" s="81">
        <f t="shared" si="22"/>
        <v>0</v>
      </c>
      <c r="S114" s="81">
        <f t="shared" si="23"/>
        <v>0</v>
      </c>
      <c r="T114" s="81">
        <f t="shared" si="24"/>
        <v>2205822.9375</v>
      </c>
      <c r="U114" s="81">
        <f t="shared" si="25"/>
        <v>3550324.5374999996</v>
      </c>
      <c r="V114" s="81">
        <f t="shared" si="26"/>
        <v>0</v>
      </c>
      <c r="W114" s="81">
        <f t="shared" si="27"/>
        <v>0</v>
      </c>
      <c r="X114" s="81">
        <f t="shared" si="28"/>
        <v>0</v>
      </c>
      <c r="Y114" s="81">
        <f t="shared" si="29"/>
        <v>0</v>
      </c>
    </row>
    <row r="115" spans="1:235" s="82" customFormat="1" ht="28" customHeight="1" x14ac:dyDescent="0.35">
      <c r="A115" s="1" t="s">
        <v>304</v>
      </c>
      <c r="B115" s="81">
        <f>IFERROR(VLOOKUP(A115,'Total EUROSTATS (2024)'!$A$5:$N$41,13,FALSE),IFERROR((VLOOKUP('Calculs Peaux et Cuirs (2024)'!A115,'Total (FAO) (2024)'!$A$4:$B$199,2,FALSE)*75%),"-"))</f>
        <v>4010</v>
      </c>
      <c r="C115" s="81">
        <f>IFERROR(VLOOKUP(A115,'Total EUROSTATS (2024)'!$A$5:$L$41,12,FALSE),IFERROR((VLOOKUP('Calculs Peaux et Cuirs (2024)'!A115,'Total (FAO) (2024)'!$A$4:$B$199,2)*25%),"-"))</f>
        <v>20</v>
      </c>
      <c r="D115" s="81"/>
      <c r="E115" s="81"/>
      <c r="F115" s="81"/>
      <c r="G115" s="81"/>
      <c r="H115" s="83">
        <f t="shared" si="30"/>
        <v>2406</v>
      </c>
      <c r="I115" s="83">
        <f t="shared" si="30"/>
        <v>12</v>
      </c>
      <c r="J115" s="81">
        <f t="shared" si="31"/>
        <v>0</v>
      </c>
      <c r="K115" s="81">
        <f t="shared" si="31"/>
        <v>0</v>
      </c>
      <c r="L115" s="81">
        <f t="shared" si="31"/>
        <v>0</v>
      </c>
      <c r="M115" s="81">
        <f t="shared" si="31"/>
        <v>0</v>
      </c>
      <c r="N115" s="83">
        <f t="shared" si="18"/>
        <v>84210</v>
      </c>
      <c r="O115" s="83">
        <f t="shared" si="19"/>
        <v>156</v>
      </c>
      <c r="P115" s="81">
        <f t="shared" si="20"/>
        <v>0</v>
      </c>
      <c r="Q115" s="81">
        <f t="shared" si="21"/>
        <v>0</v>
      </c>
      <c r="R115" s="81">
        <f t="shared" si="22"/>
        <v>0</v>
      </c>
      <c r="S115" s="81">
        <f t="shared" si="23"/>
        <v>0</v>
      </c>
      <c r="T115" s="83">
        <f t="shared" si="24"/>
        <v>21052.5</v>
      </c>
      <c r="U115" s="83">
        <f t="shared" si="25"/>
        <v>507</v>
      </c>
      <c r="V115" s="81">
        <f t="shared" si="26"/>
        <v>0</v>
      </c>
      <c r="W115" s="81">
        <f t="shared" si="27"/>
        <v>0</v>
      </c>
      <c r="X115" s="81">
        <f t="shared" si="28"/>
        <v>0</v>
      </c>
      <c r="Y115" s="81">
        <f t="shared" si="29"/>
        <v>0</v>
      </c>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4"/>
      <c r="BG115" s="14"/>
      <c r="BH115" s="14"/>
      <c r="BI115" s="14"/>
      <c r="BJ115" s="14"/>
      <c r="BK115" s="14"/>
      <c r="BL115" s="14"/>
      <c r="BM115" s="14"/>
      <c r="BN115" s="14"/>
      <c r="BO115" s="14"/>
      <c r="BP115" s="14"/>
      <c r="BQ115" s="14"/>
      <c r="BR115" s="14"/>
      <c r="BS115" s="14"/>
      <c r="BT115" s="14"/>
      <c r="BU115" s="14"/>
      <c r="BV115" s="14"/>
      <c r="BW115" s="14"/>
      <c r="BX115" s="14"/>
      <c r="BY115" s="14"/>
      <c r="BZ115" s="14"/>
      <c r="CA115" s="14"/>
      <c r="CB115" s="14"/>
      <c r="CC115" s="14"/>
      <c r="CD115" s="14"/>
      <c r="CE115" s="14"/>
      <c r="CF115" s="14"/>
      <c r="CG115" s="14"/>
      <c r="CH115" s="14"/>
      <c r="CI115" s="14"/>
      <c r="CJ115" s="14"/>
      <c r="CK115" s="14"/>
      <c r="CL115" s="14"/>
      <c r="CM115" s="14"/>
      <c r="CN115" s="14"/>
      <c r="CO115" s="14"/>
      <c r="CP115" s="14"/>
      <c r="CQ115" s="14"/>
      <c r="CR115" s="14"/>
      <c r="CS115" s="14"/>
      <c r="CT115" s="14"/>
      <c r="CU115" s="14"/>
      <c r="CV115" s="14"/>
      <c r="CW115" s="14"/>
      <c r="CX115" s="14"/>
      <c r="CY115" s="14"/>
      <c r="CZ115" s="14"/>
      <c r="DA115" s="14"/>
      <c r="DB115" s="14"/>
      <c r="DC115" s="14"/>
      <c r="DD115" s="14"/>
      <c r="DE115" s="14"/>
      <c r="DF115" s="14"/>
      <c r="DG115" s="14"/>
      <c r="DH115" s="14"/>
      <c r="DI115" s="14"/>
      <c r="DJ115" s="14"/>
      <c r="DK115" s="14"/>
      <c r="DL115" s="14"/>
      <c r="DM115" s="14"/>
      <c r="DN115" s="14"/>
      <c r="DO115" s="14"/>
      <c r="DP115" s="14"/>
      <c r="DQ115" s="14"/>
      <c r="DR115" s="14"/>
      <c r="DS115" s="14"/>
      <c r="DT115" s="14"/>
      <c r="DU115" s="14"/>
      <c r="DV115" s="14"/>
      <c r="DW115" s="14"/>
      <c r="DX115" s="14"/>
      <c r="DY115" s="14"/>
      <c r="DZ115" s="14"/>
      <c r="EA115" s="14"/>
      <c r="EB115" s="14"/>
      <c r="EC115" s="14"/>
      <c r="ED115" s="14"/>
      <c r="EE115" s="14"/>
      <c r="EF115" s="14"/>
      <c r="EG115" s="14"/>
      <c r="EH115" s="3"/>
      <c r="EI115" s="3"/>
      <c r="EJ115" s="3"/>
      <c r="EK115" s="3"/>
      <c r="EL115" s="3"/>
      <c r="EM115" s="3"/>
      <c r="EN115" s="3"/>
      <c r="EO115" s="3"/>
      <c r="EP115" s="3"/>
      <c r="EQ115" s="3"/>
      <c r="ER115" s="3"/>
      <c r="ES115" s="3"/>
      <c r="ET115" s="3"/>
      <c r="EU115" s="3"/>
      <c r="EV115" s="3"/>
      <c r="EW115" s="3"/>
      <c r="EX115" s="3"/>
      <c r="EY115" s="3"/>
      <c r="EZ115" s="3"/>
      <c r="FA115" s="3"/>
      <c r="FB115" s="3"/>
      <c r="FC115" s="3"/>
      <c r="FD115" s="3"/>
      <c r="FE115" s="3"/>
      <c r="FF115" s="3"/>
      <c r="FG115" s="3"/>
      <c r="FH115" s="3"/>
      <c r="FI115" s="3"/>
      <c r="FJ115" s="3"/>
      <c r="FK115" s="3"/>
      <c r="FL115" s="3"/>
      <c r="FM115" s="3"/>
      <c r="FN115" s="3"/>
      <c r="FO115" s="3"/>
      <c r="FP115" s="3"/>
      <c r="FQ115" s="3"/>
      <c r="FR115" s="3"/>
      <c r="FS115" s="3"/>
      <c r="FT115" s="3"/>
      <c r="FU115" s="3"/>
      <c r="FV115" s="3"/>
      <c r="FW115" s="3"/>
      <c r="FX115" s="3"/>
      <c r="FY115" s="3"/>
      <c r="FZ115" s="3"/>
      <c r="GA115" s="3"/>
      <c r="GB115" s="3"/>
      <c r="GC115" s="3"/>
      <c r="GD115" s="3"/>
      <c r="GE115" s="3"/>
      <c r="GF115" s="3"/>
      <c r="GG115" s="3"/>
      <c r="GH115" s="3"/>
      <c r="GI115" s="3"/>
      <c r="GJ115" s="3"/>
      <c r="GK115" s="3"/>
      <c r="GL115" s="3"/>
      <c r="GM115" s="3"/>
      <c r="GN115" s="3"/>
      <c r="GO115" s="3"/>
      <c r="GP115" s="3"/>
      <c r="GQ115" s="3"/>
      <c r="GR115" s="3"/>
      <c r="GS115" s="3"/>
      <c r="GT115" s="3"/>
      <c r="GU115" s="3"/>
      <c r="GV115" s="3"/>
      <c r="GW115" s="3"/>
      <c r="GX115" s="3"/>
      <c r="GY115" s="3"/>
      <c r="GZ115" s="3"/>
      <c r="HA115" s="3"/>
      <c r="HB115" s="3"/>
      <c r="HC115" s="3"/>
      <c r="HD115" s="3"/>
      <c r="HE115" s="3"/>
      <c r="HF115" s="3"/>
      <c r="HG115" s="3"/>
      <c r="HH115" s="3"/>
      <c r="HI115" s="3"/>
      <c r="HJ115" s="3"/>
      <c r="HK115" s="3"/>
      <c r="HL115" s="3"/>
      <c r="HM115" s="3"/>
      <c r="HN115" s="3"/>
      <c r="HO115" s="3"/>
      <c r="HP115" s="3"/>
      <c r="HQ115" s="3"/>
      <c r="HR115" s="3"/>
      <c r="HS115" s="3"/>
      <c r="HT115" s="3"/>
      <c r="HU115" s="3"/>
      <c r="HV115" s="3"/>
      <c r="HW115" s="3"/>
      <c r="HX115" s="3"/>
      <c r="HY115" s="3"/>
      <c r="HZ115" s="3"/>
      <c r="IA115" s="3"/>
    </row>
    <row r="116" spans="1:235" ht="28" customHeight="1" x14ac:dyDescent="0.35">
      <c r="A116" s="1" t="s">
        <v>305</v>
      </c>
      <c r="B116" s="81">
        <f>IFERROR(VLOOKUP(A116,'Total EUROSTATS (2024)'!$A$5:$N$41,13,FALSE),IFERROR((VLOOKUP('Calculs Peaux et Cuirs (2024)'!A116,'Total (FAO) (2024)'!$A$4:$B$199,2,FALSE)*75%),"-"))</f>
        <v>952500</v>
      </c>
      <c r="C116" s="81">
        <f>IFERROR(VLOOKUP(A116,'Total EUROSTATS (2024)'!$A$5:$L$41,12,FALSE),IFERROR((VLOOKUP('Calculs Peaux et Cuirs (2024)'!A116,'Total (FAO) (2024)'!$A$4:$B$199,2)*25%),"-"))</f>
        <v>317500</v>
      </c>
      <c r="D116" s="81"/>
      <c r="E116" s="81"/>
      <c r="F116" s="81"/>
      <c r="G116" s="81"/>
      <c r="H116" s="81">
        <f t="shared" si="30"/>
        <v>571500</v>
      </c>
      <c r="I116" s="81">
        <f t="shared" si="30"/>
        <v>190500</v>
      </c>
      <c r="J116" s="81">
        <f t="shared" si="31"/>
        <v>0</v>
      </c>
      <c r="K116" s="81">
        <f t="shared" si="31"/>
        <v>0</v>
      </c>
      <c r="L116" s="81">
        <f t="shared" si="31"/>
        <v>0</v>
      </c>
      <c r="M116" s="81">
        <f t="shared" si="31"/>
        <v>0</v>
      </c>
      <c r="N116" s="81">
        <f t="shared" si="18"/>
        <v>20002500</v>
      </c>
      <c r="O116" s="81">
        <f t="shared" si="19"/>
        <v>2476500</v>
      </c>
      <c r="P116" s="81">
        <f t="shared" si="20"/>
        <v>0</v>
      </c>
      <c r="Q116" s="81">
        <f t="shared" si="21"/>
        <v>0</v>
      </c>
      <c r="R116" s="81">
        <f t="shared" si="22"/>
        <v>0</v>
      </c>
      <c r="S116" s="81">
        <f t="shared" si="23"/>
        <v>0</v>
      </c>
      <c r="T116" s="81">
        <f t="shared" si="24"/>
        <v>5000625</v>
      </c>
      <c r="U116" s="81">
        <f t="shared" si="25"/>
        <v>8048625</v>
      </c>
      <c r="V116" s="81">
        <f t="shared" si="26"/>
        <v>0</v>
      </c>
      <c r="W116" s="81">
        <f t="shared" si="27"/>
        <v>0</v>
      </c>
      <c r="X116" s="81">
        <f t="shared" si="28"/>
        <v>0</v>
      </c>
      <c r="Y116" s="81">
        <f t="shared" si="29"/>
        <v>0</v>
      </c>
    </row>
    <row r="117" spans="1:235" ht="28" customHeight="1" x14ac:dyDescent="0.35">
      <c r="A117" s="1" t="s">
        <v>306</v>
      </c>
      <c r="B117" s="81">
        <f>IFERROR(VLOOKUP(A117,'Total EUROSTATS (2024)'!$A$5:$N$41,13,FALSE),IFERROR((VLOOKUP('Calculs Peaux et Cuirs (2024)'!A117,'Total (FAO) (2024)'!$A$4:$B$199,2,FALSE)*75%),"-"))</f>
        <v>5675.25</v>
      </c>
      <c r="C117" s="81">
        <f>IFERROR(VLOOKUP(A117,'Total EUROSTATS (2024)'!$A$5:$L$41,12,FALSE),IFERROR((VLOOKUP('Calculs Peaux et Cuirs (2024)'!A117,'Total (FAO) (2024)'!$A$4:$B$199,2)*25%),"-"))</f>
        <v>1891.75</v>
      </c>
      <c r="D117" s="81"/>
      <c r="E117" s="81"/>
      <c r="F117" s="81"/>
      <c r="G117" s="81"/>
      <c r="H117" s="81">
        <f t="shared" si="30"/>
        <v>3405.15</v>
      </c>
      <c r="I117" s="81">
        <f t="shared" si="30"/>
        <v>1135.05</v>
      </c>
      <c r="J117" s="81">
        <f t="shared" si="31"/>
        <v>0</v>
      </c>
      <c r="K117" s="81">
        <f t="shared" si="31"/>
        <v>0</v>
      </c>
      <c r="L117" s="81">
        <f t="shared" si="31"/>
        <v>0</v>
      </c>
      <c r="M117" s="81">
        <f t="shared" si="31"/>
        <v>0</v>
      </c>
      <c r="N117" s="81">
        <f t="shared" si="18"/>
        <v>119180.25</v>
      </c>
      <c r="O117" s="81">
        <f t="shared" si="19"/>
        <v>14755.65</v>
      </c>
      <c r="P117" s="81">
        <f t="shared" si="20"/>
        <v>0</v>
      </c>
      <c r="Q117" s="81">
        <f t="shared" si="21"/>
        <v>0</v>
      </c>
      <c r="R117" s="81">
        <f t="shared" si="22"/>
        <v>0</v>
      </c>
      <c r="S117" s="81">
        <f t="shared" si="23"/>
        <v>0</v>
      </c>
      <c r="T117" s="81">
        <f t="shared" si="24"/>
        <v>29795.0625</v>
      </c>
      <c r="U117" s="81">
        <f t="shared" si="25"/>
        <v>47955.862499999996</v>
      </c>
      <c r="V117" s="81">
        <f t="shared" si="26"/>
        <v>0</v>
      </c>
      <c r="W117" s="81">
        <f t="shared" si="27"/>
        <v>0</v>
      </c>
      <c r="X117" s="81">
        <f t="shared" si="28"/>
        <v>0</v>
      </c>
      <c r="Y117" s="81">
        <f t="shared" si="29"/>
        <v>0</v>
      </c>
    </row>
    <row r="118" spans="1:235" ht="28" customHeight="1" x14ac:dyDescent="0.35">
      <c r="A118" s="1" t="s">
        <v>307</v>
      </c>
      <c r="B118" s="81">
        <f>IFERROR(VLOOKUP(A118,'Total EUROSTATS (2024)'!$A$5:$N$41,13,FALSE),IFERROR((VLOOKUP('Calculs Peaux et Cuirs (2024)'!A118,'Total (FAO) (2024)'!$A$4:$B$199,2,FALSE)*75%),"-"))</f>
        <v>185318.25</v>
      </c>
      <c r="C118" s="81">
        <f>IFERROR(VLOOKUP(A118,'Total EUROSTATS (2024)'!$A$5:$L$41,12,FALSE),IFERROR((VLOOKUP('Calculs Peaux et Cuirs (2024)'!A118,'Total (FAO) (2024)'!$A$4:$B$199,2)*25%),"-"))</f>
        <v>61772.75</v>
      </c>
      <c r="D118" s="81"/>
      <c r="E118" s="81"/>
      <c r="F118" s="81"/>
      <c r="G118" s="81"/>
      <c r="H118" s="81">
        <f t="shared" si="30"/>
        <v>111190.95</v>
      </c>
      <c r="I118" s="81">
        <f t="shared" si="30"/>
        <v>37063.65</v>
      </c>
      <c r="J118" s="81">
        <f t="shared" si="31"/>
        <v>0</v>
      </c>
      <c r="K118" s="81">
        <f t="shared" si="31"/>
        <v>0</v>
      </c>
      <c r="L118" s="81">
        <f t="shared" si="31"/>
        <v>0</v>
      </c>
      <c r="M118" s="81">
        <f t="shared" si="31"/>
        <v>0</v>
      </c>
      <c r="N118" s="81">
        <f t="shared" si="18"/>
        <v>3891683.25</v>
      </c>
      <c r="O118" s="81">
        <f t="shared" si="19"/>
        <v>481827.45</v>
      </c>
      <c r="P118" s="81">
        <f t="shared" si="20"/>
        <v>0</v>
      </c>
      <c r="Q118" s="81">
        <f t="shared" si="21"/>
        <v>0</v>
      </c>
      <c r="R118" s="81">
        <f t="shared" si="22"/>
        <v>0</v>
      </c>
      <c r="S118" s="81">
        <f t="shared" si="23"/>
        <v>0</v>
      </c>
      <c r="T118" s="81">
        <f t="shared" si="24"/>
        <v>972920.8125</v>
      </c>
      <c r="U118" s="81">
        <f t="shared" si="25"/>
        <v>1565939.2125000001</v>
      </c>
      <c r="V118" s="81">
        <f t="shared" si="26"/>
        <v>0</v>
      </c>
      <c r="W118" s="81">
        <f t="shared" si="27"/>
        <v>0</v>
      </c>
      <c r="X118" s="81">
        <f t="shared" si="28"/>
        <v>0</v>
      </c>
      <c r="Y118" s="81">
        <f t="shared" si="29"/>
        <v>0</v>
      </c>
    </row>
    <row r="119" spans="1:235" ht="28" customHeight="1" x14ac:dyDescent="0.35">
      <c r="A119" s="1" t="s">
        <v>308</v>
      </c>
      <c r="B119" s="81">
        <f>IFERROR(VLOOKUP(A119,'Total EUROSTATS (2024)'!$A$5:$N$41,13,FALSE),IFERROR((VLOOKUP('Calculs Peaux et Cuirs (2024)'!A119,'Total (FAO) (2024)'!$A$4:$B$199,2,FALSE)*75%),"-"))</f>
        <v>6690811.5</v>
      </c>
      <c r="C119" s="81">
        <f>IFERROR(VLOOKUP(A119,'Total EUROSTATS (2024)'!$A$5:$L$41,12,FALSE),IFERROR((VLOOKUP('Calculs Peaux et Cuirs (2024)'!A119,'Total (FAO) (2024)'!$A$4:$B$199,2)*25%),"-"))</f>
        <v>2230270.5</v>
      </c>
      <c r="D119" s="81"/>
      <c r="E119" s="81"/>
      <c r="F119" s="81"/>
      <c r="G119" s="81"/>
      <c r="H119" s="81">
        <f t="shared" si="30"/>
        <v>4014486.9</v>
      </c>
      <c r="I119" s="81">
        <f t="shared" si="30"/>
        <v>1338162.3</v>
      </c>
      <c r="J119" s="81">
        <f t="shared" si="31"/>
        <v>0</v>
      </c>
      <c r="K119" s="81">
        <f t="shared" si="31"/>
        <v>0</v>
      </c>
      <c r="L119" s="81">
        <f t="shared" si="31"/>
        <v>0</v>
      </c>
      <c r="M119" s="81">
        <f t="shared" si="31"/>
        <v>0</v>
      </c>
      <c r="N119" s="81">
        <f t="shared" si="18"/>
        <v>140507041.5</v>
      </c>
      <c r="O119" s="81">
        <f t="shared" si="19"/>
        <v>17396109.900000002</v>
      </c>
      <c r="P119" s="81">
        <f t="shared" si="20"/>
        <v>0</v>
      </c>
      <c r="Q119" s="81">
        <f t="shared" si="21"/>
        <v>0</v>
      </c>
      <c r="R119" s="81">
        <f t="shared" si="22"/>
        <v>0</v>
      </c>
      <c r="S119" s="81">
        <f t="shared" si="23"/>
        <v>0</v>
      </c>
      <c r="T119" s="81">
        <f t="shared" si="24"/>
        <v>35126760.375</v>
      </c>
      <c r="U119" s="81">
        <f t="shared" si="25"/>
        <v>56537357.175000004</v>
      </c>
      <c r="V119" s="81">
        <f t="shared" si="26"/>
        <v>0</v>
      </c>
      <c r="W119" s="81">
        <f t="shared" si="27"/>
        <v>0</v>
      </c>
      <c r="X119" s="81">
        <f t="shared" si="28"/>
        <v>0</v>
      </c>
      <c r="Y119" s="81">
        <f t="shared" si="29"/>
        <v>0</v>
      </c>
    </row>
    <row r="120" spans="1:235" ht="28" customHeight="1" x14ac:dyDescent="0.35">
      <c r="A120" s="1" t="s">
        <v>672</v>
      </c>
      <c r="B120" s="81">
        <f>IFERROR(VLOOKUP(A120,'Total EUROSTATS (2024)'!$A$5:$N$41,13,FALSE),IFERROR((VLOOKUP('Calculs Peaux et Cuirs (2024)'!A120,'Total (FAO) (2024)'!$A$4:$B$199,2,FALSE)*75%),"-"))</f>
        <v>1362.75</v>
      </c>
      <c r="C120" s="81">
        <f>IFERROR(VLOOKUP(A120,'Total EUROSTATS (2024)'!$A$5:$L$41,12,FALSE),IFERROR((VLOOKUP('Calculs Peaux et Cuirs (2024)'!A120,'Total (FAO) (2024)'!$A$4:$B$199,2)*25%),"-"))</f>
        <v>454.25</v>
      </c>
      <c r="D120" s="81"/>
      <c r="E120" s="81"/>
      <c r="F120" s="81"/>
      <c r="G120" s="81"/>
      <c r="H120" s="81">
        <f t="shared" si="30"/>
        <v>817.65</v>
      </c>
      <c r="I120" s="81">
        <f t="shared" si="30"/>
        <v>272.55</v>
      </c>
      <c r="J120" s="81">
        <f t="shared" si="31"/>
        <v>0</v>
      </c>
      <c r="K120" s="81">
        <f t="shared" si="31"/>
        <v>0</v>
      </c>
      <c r="L120" s="81">
        <f t="shared" si="31"/>
        <v>0</v>
      </c>
      <c r="M120" s="81">
        <f t="shared" si="31"/>
        <v>0</v>
      </c>
      <c r="N120" s="81">
        <f t="shared" si="18"/>
        <v>28617.75</v>
      </c>
      <c r="O120" s="81">
        <f t="shared" si="19"/>
        <v>3543.15</v>
      </c>
      <c r="P120" s="81">
        <f t="shared" si="20"/>
        <v>0</v>
      </c>
      <c r="Q120" s="81">
        <f t="shared" si="21"/>
        <v>0</v>
      </c>
      <c r="R120" s="81">
        <f t="shared" si="22"/>
        <v>0</v>
      </c>
      <c r="S120" s="81">
        <f t="shared" si="23"/>
        <v>0</v>
      </c>
      <c r="T120" s="81">
        <f t="shared" si="24"/>
        <v>7154.4375</v>
      </c>
      <c r="U120" s="81">
        <f t="shared" si="25"/>
        <v>11515.237500000001</v>
      </c>
      <c r="V120" s="81">
        <f t="shared" si="26"/>
        <v>0</v>
      </c>
      <c r="W120" s="81">
        <f t="shared" si="27"/>
        <v>0</v>
      </c>
      <c r="X120" s="81">
        <f t="shared" si="28"/>
        <v>0</v>
      </c>
      <c r="Y120" s="81">
        <f t="shared" si="29"/>
        <v>0</v>
      </c>
    </row>
    <row r="121" spans="1:235" ht="28" customHeight="1" x14ac:dyDescent="0.35">
      <c r="A121" s="1" t="s">
        <v>673</v>
      </c>
      <c r="B121" s="81">
        <f>IFERROR(VLOOKUP(A121,'Total EUROSTATS (2024)'!$A$5:$N$41,13,FALSE),IFERROR((VLOOKUP('Calculs Peaux et Cuirs (2024)'!A121,'Total (FAO) (2024)'!$A$4:$B$199,2,FALSE)*75%),"-"))</f>
        <v>13491</v>
      </c>
      <c r="C121" s="81">
        <f>IFERROR(VLOOKUP(A121,'Total EUROSTATS (2024)'!$A$5:$L$41,12,FALSE),IFERROR((VLOOKUP('Calculs Peaux et Cuirs (2024)'!A121,'Total (FAO) (2024)'!$A$4:$B$199,2)*25%),"-"))</f>
        <v>454.25</v>
      </c>
      <c r="D121" s="81"/>
      <c r="E121" s="81"/>
      <c r="F121" s="81"/>
      <c r="G121" s="81"/>
      <c r="H121" s="81">
        <f t="shared" si="30"/>
        <v>8094.5999999999995</v>
      </c>
      <c r="I121" s="81">
        <f t="shared" si="30"/>
        <v>272.55</v>
      </c>
      <c r="J121" s="81">
        <f t="shared" si="31"/>
        <v>0</v>
      </c>
      <c r="K121" s="81">
        <f t="shared" si="31"/>
        <v>0</v>
      </c>
      <c r="L121" s="81">
        <f t="shared" si="31"/>
        <v>0</v>
      </c>
      <c r="M121" s="81">
        <f t="shared" si="31"/>
        <v>0</v>
      </c>
      <c r="N121" s="81">
        <f t="shared" si="18"/>
        <v>283311</v>
      </c>
      <c r="O121" s="81">
        <f t="shared" si="19"/>
        <v>3543.15</v>
      </c>
      <c r="P121" s="81">
        <f t="shared" si="20"/>
        <v>0</v>
      </c>
      <c r="Q121" s="81">
        <f t="shared" si="21"/>
        <v>0</v>
      </c>
      <c r="R121" s="81">
        <f t="shared" si="22"/>
        <v>0</v>
      </c>
      <c r="S121" s="81">
        <f t="shared" si="23"/>
        <v>0</v>
      </c>
      <c r="T121" s="81">
        <f t="shared" si="24"/>
        <v>70827.75</v>
      </c>
      <c r="U121" s="81">
        <f t="shared" si="25"/>
        <v>11515.237500000001</v>
      </c>
      <c r="V121" s="81">
        <f t="shared" si="26"/>
        <v>0</v>
      </c>
      <c r="W121" s="81">
        <f t="shared" si="27"/>
        <v>0</v>
      </c>
      <c r="X121" s="81">
        <f t="shared" si="28"/>
        <v>0</v>
      </c>
      <c r="Y121" s="81">
        <f t="shared" si="29"/>
        <v>0</v>
      </c>
    </row>
    <row r="122" spans="1:235" s="82" customFormat="1" ht="28" customHeight="1" x14ac:dyDescent="0.35">
      <c r="A122" s="1" t="s">
        <v>309</v>
      </c>
      <c r="B122" s="81">
        <f>IFERROR(VLOOKUP(A122,'Total EUROSTATS (2024)'!$A$5:$N$41,13,FALSE),IFERROR((VLOOKUP('Calculs Peaux et Cuirs (2024)'!A122,'Total (FAO) (2024)'!$A$4:$B$199,2,FALSE)*75%),"-"))</f>
        <v>643238.25</v>
      </c>
      <c r="C122" s="81">
        <f>IFERROR(VLOOKUP(A122,'Total EUROSTATS (2024)'!$A$5:$L$41,12,FALSE),IFERROR((VLOOKUP('Calculs Peaux et Cuirs (2024)'!A122,'Total (FAO) (2024)'!$A$4:$B$199,2)*25%),"-"))</f>
        <v>214412.75</v>
      </c>
      <c r="D122" s="81"/>
      <c r="E122" s="81"/>
      <c r="F122" s="81"/>
      <c r="G122" s="81"/>
      <c r="H122" s="83">
        <f t="shared" si="30"/>
        <v>385942.95</v>
      </c>
      <c r="I122" s="83">
        <f t="shared" si="30"/>
        <v>128647.65</v>
      </c>
      <c r="J122" s="81">
        <f t="shared" si="31"/>
        <v>0</v>
      </c>
      <c r="K122" s="81">
        <f t="shared" si="31"/>
        <v>0</v>
      </c>
      <c r="L122" s="81">
        <f t="shared" si="31"/>
        <v>0</v>
      </c>
      <c r="M122" s="81">
        <f t="shared" si="31"/>
        <v>0</v>
      </c>
      <c r="N122" s="83">
        <f t="shared" si="18"/>
        <v>13508003.25</v>
      </c>
      <c r="O122" s="83">
        <f t="shared" si="19"/>
        <v>1672419.45</v>
      </c>
      <c r="P122" s="81">
        <f t="shared" si="20"/>
        <v>0</v>
      </c>
      <c r="Q122" s="81">
        <f t="shared" si="21"/>
        <v>0</v>
      </c>
      <c r="R122" s="81">
        <f t="shared" si="22"/>
        <v>0</v>
      </c>
      <c r="S122" s="81">
        <f t="shared" si="23"/>
        <v>0</v>
      </c>
      <c r="T122" s="83">
        <f t="shared" si="24"/>
        <v>3377000.8125</v>
      </c>
      <c r="U122" s="83">
        <f t="shared" si="25"/>
        <v>5435363.2124999994</v>
      </c>
      <c r="V122" s="81">
        <f t="shared" si="26"/>
        <v>0</v>
      </c>
      <c r="W122" s="81">
        <f t="shared" si="27"/>
        <v>0</v>
      </c>
      <c r="X122" s="81">
        <f t="shared" si="28"/>
        <v>0</v>
      </c>
      <c r="Y122" s="81">
        <f t="shared" si="29"/>
        <v>0</v>
      </c>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c r="BC122" s="14"/>
      <c r="BD122" s="14"/>
      <c r="BE122" s="14"/>
      <c r="BF122" s="14"/>
      <c r="BG122" s="14"/>
      <c r="BH122" s="14"/>
      <c r="BI122" s="14"/>
      <c r="BJ122" s="14"/>
      <c r="BK122" s="14"/>
      <c r="BL122" s="14"/>
      <c r="BM122" s="14"/>
      <c r="BN122" s="14"/>
      <c r="BO122" s="14"/>
      <c r="BP122" s="14"/>
      <c r="BQ122" s="14"/>
      <c r="BR122" s="14"/>
      <c r="BS122" s="14"/>
      <c r="BT122" s="14"/>
      <c r="BU122" s="14"/>
      <c r="BV122" s="14"/>
      <c r="BW122" s="14"/>
      <c r="BX122" s="14"/>
      <c r="BY122" s="14"/>
      <c r="BZ122" s="14"/>
      <c r="CA122" s="14"/>
      <c r="CB122" s="14"/>
      <c r="CC122" s="14"/>
      <c r="CD122" s="14"/>
      <c r="CE122" s="14"/>
      <c r="CF122" s="14"/>
      <c r="CG122" s="14"/>
      <c r="CH122" s="14"/>
      <c r="CI122" s="14"/>
      <c r="CJ122" s="14"/>
      <c r="CK122" s="14"/>
      <c r="CL122" s="14"/>
      <c r="CM122" s="14"/>
      <c r="CN122" s="14"/>
      <c r="CO122" s="14"/>
      <c r="CP122" s="14"/>
      <c r="CQ122" s="14"/>
      <c r="CR122" s="14"/>
      <c r="CS122" s="14"/>
      <c r="CT122" s="14"/>
      <c r="CU122" s="14"/>
      <c r="CV122" s="14"/>
      <c r="CW122" s="14"/>
      <c r="CX122" s="14"/>
      <c r="CY122" s="14"/>
      <c r="CZ122" s="14"/>
      <c r="DA122" s="14"/>
      <c r="DB122" s="14"/>
      <c r="DC122" s="14"/>
      <c r="DD122" s="14"/>
      <c r="DE122" s="14"/>
      <c r="DF122" s="14"/>
      <c r="DG122" s="14"/>
      <c r="DH122" s="14"/>
      <c r="DI122" s="14"/>
      <c r="DJ122" s="14"/>
      <c r="DK122" s="14"/>
      <c r="DL122" s="14"/>
      <c r="DM122" s="14"/>
      <c r="DN122" s="14"/>
      <c r="DO122" s="14"/>
      <c r="DP122" s="14"/>
      <c r="DQ122" s="14"/>
      <c r="DR122" s="14"/>
      <c r="DS122" s="14"/>
      <c r="DT122" s="14"/>
      <c r="DU122" s="14"/>
      <c r="DV122" s="14"/>
      <c r="DW122" s="14"/>
      <c r="DX122" s="14"/>
      <c r="DY122" s="14"/>
      <c r="DZ122" s="14"/>
      <c r="EA122" s="14"/>
      <c r="EB122" s="14"/>
      <c r="EC122" s="14"/>
      <c r="ED122" s="14"/>
      <c r="EE122" s="14"/>
      <c r="EF122" s="14"/>
      <c r="EG122" s="14"/>
      <c r="EH122" s="3"/>
      <c r="EI122" s="3"/>
      <c r="EJ122" s="3"/>
      <c r="EK122" s="3"/>
      <c r="EL122" s="3"/>
      <c r="EM122" s="3"/>
      <c r="EN122" s="3"/>
      <c r="EO122" s="3"/>
      <c r="EP122" s="3"/>
      <c r="EQ122" s="3"/>
      <c r="ER122" s="3"/>
      <c r="ES122" s="3"/>
      <c r="ET122" s="3"/>
      <c r="EU122" s="3"/>
      <c r="EV122" s="3"/>
      <c r="EW122" s="3"/>
      <c r="EX122" s="3"/>
      <c r="EY122" s="3"/>
      <c r="EZ122" s="3"/>
      <c r="FA122" s="3"/>
      <c r="FB122" s="3"/>
      <c r="FC122" s="3"/>
      <c r="FD122" s="3"/>
      <c r="FE122" s="3"/>
      <c r="FF122" s="3"/>
      <c r="FG122" s="3"/>
      <c r="FH122" s="3"/>
      <c r="FI122" s="3"/>
      <c r="FJ122" s="3"/>
      <c r="FK122" s="3"/>
      <c r="FL122" s="3"/>
      <c r="FM122" s="3"/>
      <c r="FN122" s="3"/>
      <c r="FO122" s="3"/>
      <c r="FP122" s="3"/>
      <c r="FQ122" s="3"/>
      <c r="FR122" s="3"/>
      <c r="FS122" s="3"/>
      <c r="FT122" s="3"/>
      <c r="FU122" s="3"/>
      <c r="FV122" s="3"/>
      <c r="FW122" s="3"/>
      <c r="FX122" s="3"/>
      <c r="FY122" s="3"/>
      <c r="FZ122" s="3"/>
      <c r="GA122" s="3"/>
      <c r="GB122" s="3"/>
      <c r="GC122" s="3"/>
      <c r="GD122" s="3"/>
      <c r="GE122" s="3"/>
      <c r="GF122" s="3"/>
      <c r="GG122" s="3"/>
      <c r="GH122" s="3"/>
      <c r="GI122" s="3"/>
      <c r="GJ122" s="3"/>
      <c r="GK122" s="3"/>
      <c r="GL122" s="3"/>
      <c r="GM122" s="3"/>
      <c r="GN122" s="3"/>
      <c r="GO122" s="3"/>
      <c r="GP122" s="3"/>
      <c r="GQ122" s="3"/>
      <c r="GR122" s="3"/>
      <c r="GS122" s="3"/>
      <c r="GT122" s="3"/>
      <c r="GU122" s="3"/>
      <c r="GV122" s="3"/>
      <c r="GW122" s="3"/>
      <c r="GX122" s="3"/>
      <c r="GY122" s="3"/>
      <c r="GZ122" s="3"/>
      <c r="HA122" s="3"/>
      <c r="HB122" s="3"/>
      <c r="HC122" s="3"/>
      <c r="HD122" s="3"/>
      <c r="HE122" s="3"/>
      <c r="HF122" s="3"/>
      <c r="HG122" s="3"/>
      <c r="HH122" s="3"/>
      <c r="HI122" s="3"/>
      <c r="HJ122" s="3"/>
      <c r="HK122" s="3"/>
      <c r="HL122" s="3"/>
      <c r="HM122" s="3"/>
      <c r="HN122" s="3"/>
      <c r="HO122" s="3"/>
      <c r="HP122" s="3"/>
      <c r="HQ122" s="3"/>
      <c r="HR122" s="3"/>
      <c r="HS122" s="3"/>
      <c r="HT122" s="3"/>
      <c r="HU122" s="3"/>
      <c r="HV122" s="3"/>
      <c r="HW122" s="3"/>
      <c r="HX122" s="3"/>
      <c r="HY122" s="3"/>
      <c r="HZ122" s="3"/>
      <c r="IA122" s="3"/>
    </row>
    <row r="123" spans="1:235" ht="28" customHeight="1" x14ac:dyDescent="0.35">
      <c r="A123" s="1" t="s">
        <v>310</v>
      </c>
      <c r="B123" s="81">
        <f>IFERROR(VLOOKUP(A123,'Total EUROSTATS (2024)'!$A$5:$N$41,13,FALSE),IFERROR((VLOOKUP('Calculs Peaux et Cuirs (2024)'!A123,'Total (FAO) (2024)'!$A$4:$B$199,2,FALSE)*75%),"-"))</f>
        <v>20350</v>
      </c>
      <c r="C123" s="81">
        <f>IFERROR(VLOOKUP(A123,'Total EUROSTATS (2024)'!$A$5:$L$41,12,FALSE),IFERROR((VLOOKUP('Calculs Peaux et Cuirs (2024)'!A123,'Total (FAO) (2024)'!$A$4:$B$199,2)*25%),"-"))</f>
        <v>10240</v>
      </c>
      <c r="D123" s="81"/>
      <c r="E123" s="81"/>
      <c r="F123" s="81"/>
      <c r="G123" s="81"/>
      <c r="H123" s="81">
        <f t="shared" si="30"/>
        <v>12210</v>
      </c>
      <c r="I123" s="81">
        <f t="shared" si="30"/>
        <v>6144</v>
      </c>
      <c r="J123" s="81">
        <f t="shared" si="31"/>
        <v>0</v>
      </c>
      <c r="K123" s="81">
        <f t="shared" si="31"/>
        <v>0</v>
      </c>
      <c r="L123" s="81">
        <f t="shared" si="31"/>
        <v>0</v>
      </c>
      <c r="M123" s="81">
        <f t="shared" si="31"/>
        <v>0</v>
      </c>
      <c r="N123" s="81">
        <f t="shared" si="18"/>
        <v>427350</v>
      </c>
      <c r="O123" s="81">
        <f t="shared" si="19"/>
        <v>79872</v>
      </c>
      <c r="P123" s="81">
        <f t="shared" si="20"/>
        <v>0</v>
      </c>
      <c r="Q123" s="81">
        <f t="shared" si="21"/>
        <v>0</v>
      </c>
      <c r="R123" s="81">
        <f t="shared" si="22"/>
        <v>0</v>
      </c>
      <c r="S123" s="81">
        <f t="shared" si="23"/>
        <v>0</v>
      </c>
      <c r="T123" s="81">
        <f t="shared" si="24"/>
        <v>106837.5</v>
      </c>
      <c r="U123" s="81">
        <f t="shared" si="25"/>
        <v>259584</v>
      </c>
      <c r="V123" s="81">
        <f t="shared" si="26"/>
        <v>0</v>
      </c>
      <c r="W123" s="81">
        <f t="shared" si="27"/>
        <v>0</v>
      </c>
      <c r="X123" s="81">
        <f t="shared" si="28"/>
        <v>0</v>
      </c>
      <c r="Y123" s="81">
        <f t="shared" si="29"/>
        <v>0</v>
      </c>
    </row>
    <row r="124" spans="1:235" ht="28" customHeight="1" x14ac:dyDescent="0.35">
      <c r="A124" s="1" t="s">
        <v>311</v>
      </c>
      <c r="B124" s="81">
        <f>IFERROR(VLOOKUP(A124,'Total EUROSTATS (2024)'!$A$5:$N$41,13,FALSE),IFERROR((VLOOKUP('Calculs Peaux et Cuirs (2024)'!A124,'Total (FAO) (2024)'!$A$4:$B$199,2,FALSE)*75%),"-"))</f>
        <v>112684.5</v>
      </c>
      <c r="C124" s="81">
        <f>IFERROR(VLOOKUP(A124,'Total EUROSTATS (2024)'!$A$5:$L$41,12,FALSE),IFERROR((VLOOKUP('Calculs Peaux et Cuirs (2024)'!A124,'Total (FAO) (2024)'!$A$4:$B$199,2)*25%),"-"))</f>
        <v>37561.5</v>
      </c>
      <c r="D124" s="81"/>
      <c r="E124" s="81"/>
      <c r="F124" s="81"/>
      <c r="G124" s="81"/>
      <c r="H124" s="81">
        <f t="shared" si="30"/>
        <v>67610.7</v>
      </c>
      <c r="I124" s="81">
        <f t="shared" si="30"/>
        <v>22536.899999999998</v>
      </c>
      <c r="J124" s="81">
        <f t="shared" si="31"/>
        <v>0</v>
      </c>
      <c r="K124" s="81">
        <f t="shared" si="31"/>
        <v>0</v>
      </c>
      <c r="L124" s="81">
        <f t="shared" si="31"/>
        <v>0</v>
      </c>
      <c r="M124" s="81">
        <f t="shared" si="31"/>
        <v>0</v>
      </c>
      <c r="N124" s="81">
        <f t="shared" si="18"/>
        <v>2366374.5</v>
      </c>
      <c r="O124" s="81">
        <f t="shared" si="19"/>
        <v>292979.69999999995</v>
      </c>
      <c r="P124" s="81">
        <f t="shared" si="20"/>
        <v>0</v>
      </c>
      <c r="Q124" s="81">
        <f t="shared" si="21"/>
        <v>0</v>
      </c>
      <c r="R124" s="81">
        <f t="shared" si="22"/>
        <v>0</v>
      </c>
      <c r="S124" s="81">
        <f t="shared" si="23"/>
        <v>0</v>
      </c>
      <c r="T124" s="81">
        <f t="shared" si="24"/>
        <v>591593.625</v>
      </c>
      <c r="U124" s="81">
        <f t="shared" si="25"/>
        <v>952184.02499999991</v>
      </c>
      <c r="V124" s="81">
        <f t="shared" si="26"/>
        <v>0</v>
      </c>
      <c r="W124" s="81">
        <f t="shared" si="27"/>
        <v>0</v>
      </c>
      <c r="X124" s="81">
        <f t="shared" si="28"/>
        <v>0</v>
      </c>
      <c r="Y124" s="81">
        <f t="shared" si="29"/>
        <v>0</v>
      </c>
    </row>
    <row r="125" spans="1:235" ht="28" customHeight="1" x14ac:dyDescent="0.35">
      <c r="A125" s="1" t="s">
        <v>312</v>
      </c>
      <c r="B125" s="81">
        <f>IFERROR(VLOOKUP(A125,'Total EUROSTATS (2024)'!$A$5:$N$41,13,FALSE),IFERROR((VLOOKUP('Calculs Peaux et Cuirs (2024)'!A125,'Total (FAO) (2024)'!$A$4:$B$199,2,FALSE)*75%),"-"))</f>
        <v>85640.25</v>
      </c>
      <c r="C125" s="81">
        <f>IFERROR(VLOOKUP(A125,'Total EUROSTATS (2024)'!$A$5:$L$41,12,FALSE),IFERROR((VLOOKUP('Calculs Peaux et Cuirs (2024)'!A125,'Total (FAO) (2024)'!$A$4:$B$199,2)*25%),"-"))</f>
        <v>28546.75</v>
      </c>
      <c r="D125" s="81"/>
      <c r="E125" s="81"/>
      <c r="F125" s="81"/>
      <c r="G125" s="81"/>
      <c r="H125" s="81">
        <f t="shared" si="30"/>
        <v>51384.15</v>
      </c>
      <c r="I125" s="81">
        <f t="shared" si="30"/>
        <v>17128.05</v>
      </c>
      <c r="J125" s="81">
        <f t="shared" si="31"/>
        <v>0</v>
      </c>
      <c r="K125" s="81">
        <f t="shared" si="31"/>
        <v>0</v>
      </c>
      <c r="L125" s="81">
        <f t="shared" si="31"/>
        <v>0</v>
      </c>
      <c r="M125" s="81">
        <f t="shared" si="31"/>
        <v>0</v>
      </c>
      <c r="N125" s="81">
        <f t="shared" si="18"/>
        <v>1798445.25</v>
      </c>
      <c r="O125" s="81">
        <f t="shared" si="19"/>
        <v>222664.65</v>
      </c>
      <c r="P125" s="81">
        <f t="shared" si="20"/>
        <v>0</v>
      </c>
      <c r="Q125" s="81">
        <f t="shared" si="21"/>
        <v>0</v>
      </c>
      <c r="R125" s="81">
        <f t="shared" si="22"/>
        <v>0</v>
      </c>
      <c r="S125" s="81">
        <f t="shared" si="23"/>
        <v>0</v>
      </c>
      <c r="T125" s="81">
        <f t="shared" si="24"/>
        <v>449611.3125</v>
      </c>
      <c r="U125" s="81">
        <f t="shared" si="25"/>
        <v>723660.11249999993</v>
      </c>
      <c r="V125" s="81">
        <f t="shared" si="26"/>
        <v>0</v>
      </c>
      <c r="W125" s="81">
        <f t="shared" si="27"/>
        <v>0</v>
      </c>
      <c r="X125" s="81">
        <f t="shared" si="28"/>
        <v>0</v>
      </c>
      <c r="Y125" s="81">
        <f t="shared" si="29"/>
        <v>0</v>
      </c>
    </row>
    <row r="126" spans="1:235" ht="28" customHeight="1" x14ac:dyDescent="0.35">
      <c r="A126" s="1" t="s">
        <v>313</v>
      </c>
      <c r="B126" s="81" t="str">
        <f>IFERROR(VLOOKUP(A126,'Total EUROSTATS (2024)'!$A$5:$N$41,13,FALSE),IFERROR((VLOOKUP('Calculs Peaux et Cuirs (2024)'!A126,'Total (FAO) (2024)'!$A$4:$B$199,2,FALSE)*75%),"-"))</f>
        <v>-</v>
      </c>
      <c r="C126" s="81" t="str">
        <f>IFERROR(VLOOKUP(A126,'Total EUROSTATS (2024)'!$A$5:$L$41,12,FALSE),IFERROR((VLOOKUP('Calculs Peaux et Cuirs (2024)'!A126,'Total (FAO) (2024)'!$A$4:$B$199,2)*25%),"-"))</f>
        <v>-</v>
      </c>
      <c r="D126" s="81"/>
      <c r="E126" s="81"/>
      <c r="F126" s="81"/>
      <c r="G126" s="81"/>
      <c r="H126" s="81" t="str">
        <f t="shared" si="30"/>
        <v>-</v>
      </c>
      <c r="I126" s="81" t="str">
        <f t="shared" si="30"/>
        <v>-</v>
      </c>
      <c r="J126" s="81">
        <f t="shared" si="31"/>
        <v>0</v>
      </c>
      <c r="K126" s="81">
        <f t="shared" si="31"/>
        <v>0</v>
      </c>
      <c r="L126" s="81">
        <f t="shared" si="31"/>
        <v>0</v>
      </c>
      <c r="M126" s="81">
        <f t="shared" si="31"/>
        <v>0</v>
      </c>
      <c r="N126" s="81" t="str">
        <f t="shared" si="18"/>
        <v>-</v>
      </c>
      <c r="O126" s="81" t="str">
        <f t="shared" si="19"/>
        <v>-</v>
      </c>
      <c r="P126" s="81">
        <f t="shared" si="20"/>
        <v>0</v>
      </c>
      <c r="Q126" s="81">
        <f t="shared" si="21"/>
        <v>0</v>
      </c>
      <c r="R126" s="81">
        <f t="shared" si="22"/>
        <v>0</v>
      </c>
      <c r="S126" s="81">
        <f t="shared" si="23"/>
        <v>0</v>
      </c>
      <c r="T126" s="81" t="str">
        <f t="shared" si="24"/>
        <v>-</v>
      </c>
      <c r="U126" s="81" t="str">
        <f t="shared" si="25"/>
        <v>-</v>
      </c>
      <c r="V126" s="81">
        <f t="shared" si="26"/>
        <v>0</v>
      </c>
      <c r="W126" s="81">
        <f t="shared" si="27"/>
        <v>0</v>
      </c>
      <c r="X126" s="81">
        <f t="shared" si="28"/>
        <v>0</v>
      </c>
      <c r="Y126" s="81">
        <f t="shared" si="29"/>
        <v>0</v>
      </c>
    </row>
    <row r="127" spans="1:235" ht="28" customHeight="1" x14ac:dyDescent="0.35">
      <c r="A127" s="1" t="s">
        <v>314</v>
      </c>
      <c r="B127" s="81" t="str">
        <f>IFERROR(VLOOKUP(A127,'Total EUROSTATS (2024)'!$A$5:$N$41,13,FALSE),IFERROR((VLOOKUP('Calculs Peaux et Cuirs (2024)'!A127,'Total (FAO) (2024)'!$A$4:$B$199,2,FALSE)*75%),"-"))</f>
        <v>-</v>
      </c>
      <c r="C127" s="81" t="str">
        <f>IFERROR(VLOOKUP(A127,'Total EUROSTATS (2024)'!$A$5:$L$41,12,FALSE),IFERROR((VLOOKUP('Calculs Peaux et Cuirs (2024)'!A127,'Total (FAO) (2024)'!$A$4:$B$199,2)*25%),"-"))</f>
        <v>-</v>
      </c>
      <c r="D127" s="81"/>
      <c r="E127" s="81"/>
      <c r="F127" s="81"/>
      <c r="G127" s="81"/>
      <c r="H127" s="81" t="str">
        <f t="shared" si="30"/>
        <v>-</v>
      </c>
      <c r="I127" s="81" t="str">
        <f t="shared" si="30"/>
        <v>-</v>
      </c>
      <c r="J127" s="81">
        <f t="shared" si="31"/>
        <v>0</v>
      </c>
      <c r="K127" s="81">
        <f t="shared" si="31"/>
        <v>0</v>
      </c>
      <c r="L127" s="81">
        <f t="shared" si="31"/>
        <v>0</v>
      </c>
      <c r="M127" s="81">
        <f t="shared" si="31"/>
        <v>0</v>
      </c>
      <c r="N127" s="81" t="str">
        <f t="shared" si="18"/>
        <v>-</v>
      </c>
      <c r="O127" s="81" t="str">
        <f t="shared" si="19"/>
        <v>-</v>
      </c>
      <c r="P127" s="81">
        <f t="shared" si="20"/>
        <v>0</v>
      </c>
      <c r="Q127" s="81">
        <f t="shared" si="21"/>
        <v>0</v>
      </c>
      <c r="R127" s="81">
        <f t="shared" si="22"/>
        <v>0</v>
      </c>
      <c r="S127" s="81">
        <f t="shared" si="23"/>
        <v>0</v>
      </c>
      <c r="T127" s="81" t="str">
        <f t="shared" si="24"/>
        <v>-</v>
      </c>
      <c r="U127" s="81" t="str">
        <f t="shared" si="25"/>
        <v>-</v>
      </c>
      <c r="V127" s="81">
        <f t="shared" si="26"/>
        <v>0</v>
      </c>
      <c r="W127" s="81">
        <f t="shared" si="27"/>
        <v>0</v>
      </c>
      <c r="X127" s="81">
        <f t="shared" si="28"/>
        <v>0</v>
      </c>
      <c r="Y127" s="81">
        <f t="shared" si="29"/>
        <v>0</v>
      </c>
    </row>
    <row r="128" spans="1:235" ht="28" customHeight="1" x14ac:dyDescent="0.35">
      <c r="A128" s="1" t="s">
        <v>315</v>
      </c>
      <c r="B128" s="81">
        <f>IFERROR(VLOOKUP(A128,'Total EUROSTATS (2024)'!$A$5:$N$41,13,FALSE),IFERROR((VLOOKUP('Calculs Peaux et Cuirs (2024)'!A128,'Total (FAO) (2024)'!$A$4:$B$199,2,FALSE)*75%),"-"))</f>
        <v>174834</v>
      </c>
      <c r="C128" s="81">
        <f>IFERROR(VLOOKUP(A128,'Total EUROSTATS (2024)'!$A$5:$L$41,12,FALSE),IFERROR((VLOOKUP('Calculs Peaux et Cuirs (2024)'!A128,'Total (FAO) (2024)'!$A$4:$B$199,2)*25%),"-"))</f>
        <v>58278</v>
      </c>
      <c r="D128" s="81"/>
      <c r="E128" s="81"/>
      <c r="F128" s="81"/>
      <c r="G128" s="81"/>
      <c r="H128" s="81">
        <f t="shared" si="30"/>
        <v>104900.4</v>
      </c>
      <c r="I128" s="81">
        <f t="shared" si="30"/>
        <v>34966.799999999996</v>
      </c>
      <c r="J128" s="81">
        <f t="shared" si="31"/>
        <v>0</v>
      </c>
      <c r="K128" s="81">
        <f t="shared" si="31"/>
        <v>0</v>
      </c>
      <c r="L128" s="81">
        <f t="shared" si="31"/>
        <v>0</v>
      </c>
      <c r="M128" s="81">
        <f t="shared" si="31"/>
        <v>0</v>
      </c>
      <c r="N128" s="81">
        <f t="shared" si="18"/>
        <v>3671514</v>
      </c>
      <c r="O128" s="81">
        <f t="shared" si="19"/>
        <v>454568.39999999997</v>
      </c>
      <c r="P128" s="81">
        <f t="shared" si="20"/>
        <v>0</v>
      </c>
      <c r="Q128" s="81">
        <f t="shared" si="21"/>
        <v>0</v>
      </c>
      <c r="R128" s="81">
        <f t="shared" si="22"/>
        <v>0</v>
      </c>
      <c r="S128" s="81">
        <f t="shared" si="23"/>
        <v>0</v>
      </c>
      <c r="T128" s="81">
        <f t="shared" si="24"/>
        <v>917878.5</v>
      </c>
      <c r="U128" s="81">
        <f t="shared" si="25"/>
        <v>1477347.2999999998</v>
      </c>
      <c r="V128" s="81">
        <f t="shared" si="26"/>
        <v>0</v>
      </c>
      <c r="W128" s="81">
        <f t="shared" si="27"/>
        <v>0</v>
      </c>
      <c r="X128" s="81">
        <f t="shared" si="28"/>
        <v>0</v>
      </c>
      <c r="Y128" s="81">
        <f t="shared" si="29"/>
        <v>0</v>
      </c>
    </row>
    <row r="129" spans="1:235" ht="28" customHeight="1" x14ac:dyDescent="0.35">
      <c r="A129" s="1" t="s">
        <v>316</v>
      </c>
      <c r="B129" s="81">
        <f>IFERROR(VLOOKUP(A129,'Total EUROSTATS (2024)'!$A$5:$N$41,13,FALSE),IFERROR((VLOOKUP('Calculs Peaux et Cuirs (2024)'!A129,'Total (FAO) (2024)'!$A$4:$B$199,2,FALSE)*75%),"-"))</f>
        <v>2481896.25</v>
      </c>
      <c r="C129" s="81">
        <f>IFERROR(VLOOKUP(A129,'Total EUROSTATS (2024)'!$A$5:$L$41,12,FALSE),IFERROR((VLOOKUP('Calculs Peaux et Cuirs (2024)'!A129,'Total (FAO) (2024)'!$A$4:$B$199,2)*25%),"-"))</f>
        <v>827298.75</v>
      </c>
      <c r="D129" s="81"/>
      <c r="E129" s="81"/>
      <c r="F129" s="81"/>
      <c r="G129" s="81"/>
      <c r="H129" s="81">
        <f t="shared" si="30"/>
        <v>1489137.75</v>
      </c>
      <c r="I129" s="81">
        <f t="shared" si="30"/>
        <v>496379.25</v>
      </c>
      <c r="J129" s="81">
        <f t="shared" si="31"/>
        <v>0</v>
      </c>
      <c r="K129" s="81">
        <f t="shared" si="31"/>
        <v>0</v>
      </c>
      <c r="L129" s="81">
        <f t="shared" si="31"/>
        <v>0</v>
      </c>
      <c r="M129" s="81">
        <f t="shared" si="31"/>
        <v>0</v>
      </c>
      <c r="N129" s="81">
        <f t="shared" si="18"/>
        <v>52119821.25</v>
      </c>
      <c r="O129" s="81">
        <f t="shared" si="19"/>
        <v>6452930.25</v>
      </c>
      <c r="P129" s="81">
        <f t="shared" si="20"/>
        <v>0</v>
      </c>
      <c r="Q129" s="81">
        <f t="shared" si="21"/>
        <v>0</v>
      </c>
      <c r="R129" s="81">
        <f t="shared" si="22"/>
        <v>0</v>
      </c>
      <c r="S129" s="81">
        <f t="shared" si="23"/>
        <v>0</v>
      </c>
      <c r="T129" s="81">
        <f t="shared" si="24"/>
        <v>13029955.3125</v>
      </c>
      <c r="U129" s="81">
        <f t="shared" si="25"/>
        <v>20972023.3125</v>
      </c>
      <c r="V129" s="81">
        <f t="shared" si="26"/>
        <v>0</v>
      </c>
      <c r="W129" s="81">
        <f t="shared" si="27"/>
        <v>0</v>
      </c>
      <c r="X129" s="81">
        <f t="shared" si="28"/>
        <v>0</v>
      </c>
      <c r="Y129" s="81">
        <f t="shared" si="29"/>
        <v>0</v>
      </c>
    </row>
    <row r="130" spans="1:235" ht="28" customHeight="1" x14ac:dyDescent="0.35">
      <c r="A130" s="1" t="s">
        <v>317</v>
      </c>
      <c r="B130" s="81">
        <f>IFERROR(VLOOKUP(A130,'Total EUROSTATS (2024)'!$A$5:$N$41,13,FALSE),IFERROR((VLOOKUP('Calculs Peaux et Cuirs (2024)'!A130,'Total (FAO) (2024)'!$A$4:$B$199,2,FALSE)*75%),"-"))</f>
        <v>8.25</v>
      </c>
      <c r="C130" s="81">
        <f>IFERROR(VLOOKUP(A130,'Total EUROSTATS (2024)'!$A$5:$L$41,12,FALSE),IFERROR((VLOOKUP('Calculs Peaux et Cuirs (2024)'!A130,'Total (FAO) (2024)'!$A$4:$B$199,2)*25%),"-"))</f>
        <v>2.75</v>
      </c>
      <c r="D130" s="81"/>
      <c r="E130" s="81"/>
      <c r="F130" s="81"/>
      <c r="G130" s="81"/>
      <c r="H130" s="81">
        <f t="shared" si="30"/>
        <v>4.95</v>
      </c>
      <c r="I130" s="81">
        <f t="shared" si="30"/>
        <v>1.65</v>
      </c>
      <c r="J130" s="81">
        <f t="shared" si="31"/>
        <v>0</v>
      </c>
      <c r="K130" s="81">
        <f t="shared" si="31"/>
        <v>0</v>
      </c>
      <c r="L130" s="81">
        <f t="shared" si="31"/>
        <v>0</v>
      </c>
      <c r="M130" s="81">
        <f t="shared" si="31"/>
        <v>0</v>
      </c>
      <c r="N130" s="81">
        <f t="shared" si="18"/>
        <v>173.25</v>
      </c>
      <c r="O130" s="81">
        <f t="shared" si="19"/>
        <v>21.45</v>
      </c>
      <c r="P130" s="81">
        <f t="shared" si="20"/>
        <v>0</v>
      </c>
      <c r="Q130" s="81">
        <f t="shared" si="21"/>
        <v>0</v>
      </c>
      <c r="R130" s="81">
        <f t="shared" si="22"/>
        <v>0</v>
      </c>
      <c r="S130" s="81">
        <f t="shared" si="23"/>
        <v>0</v>
      </c>
      <c r="T130" s="81">
        <f t="shared" si="24"/>
        <v>43.3125</v>
      </c>
      <c r="U130" s="81">
        <f t="shared" si="25"/>
        <v>69.712499999999991</v>
      </c>
      <c r="V130" s="81">
        <f t="shared" si="26"/>
        <v>0</v>
      </c>
      <c r="W130" s="81">
        <f t="shared" si="27"/>
        <v>0</v>
      </c>
      <c r="X130" s="81">
        <f t="shared" si="28"/>
        <v>0</v>
      </c>
      <c r="Y130" s="81">
        <f t="shared" si="29"/>
        <v>0</v>
      </c>
    </row>
    <row r="131" spans="1:235" ht="28" customHeight="1" x14ac:dyDescent="0.35">
      <c r="A131" s="1" t="s">
        <v>318</v>
      </c>
      <c r="B131" s="81">
        <f>IFERROR(VLOOKUP(A131,'Total EUROSTATS (2024)'!$A$5:$N$41,13,FALSE),IFERROR((VLOOKUP('Calculs Peaux et Cuirs (2024)'!A131,'Total (FAO) (2024)'!$A$4:$B$199,2,FALSE)*75%),"-"))</f>
        <v>228750</v>
      </c>
      <c r="C131" s="81">
        <f>IFERROR(VLOOKUP(A131,'Total EUROSTATS (2024)'!$A$5:$L$41,12,FALSE),IFERROR((VLOOKUP('Calculs Peaux et Cuirs (2024)'!A131,'Total (FAO) (2024)'!$A$4:$B$199,2)*25%),"-"))</f>
        <v>76250</v>
      </c>
      <c r="D131" s="81"/>
      <c r="E131" s="81"/>
      <c r="F131" s="81"/>
      <c r="G131" s="81"/>
      <c r="H131" s="81">
        <f t="shared" si="30"/>
        <v>137250</v>
      </c>
      <c r="I131" s="81">
        <f t="shared" si="30"/>
        <v>45750</v>
      </c>
      <c r="J131" s="81">
        <f t="shared" si="31"/>
        <v>0</v>
      </c>
      <c r="K131" s="81">
        <f t="shared" si="31"/>
        <v>0</v>
      </c>
      <c r="L131" s="81">
        <f t="shared" si="31"/>
        <v>0</v>
      </c>
      <c r="M131" s="81">
        <f t="shared" si="31"/>
        <v>0</v>
      </c>
      <c r="N131" s="81">
        <f t="shared" si="18"/>
        <v>4803750</v>
      </c>
      <c r="O131" s="81">
        <f t="shared" si="19"/>
        <v>594750</v>
      </c>
      <c r="P131" s="81">
        <f t="shared" si="20"/>
        <v>0</v>
      </c>
      <c r="Q131" s="81">
        <f t="shared" si="21"/>
        <v>0</v>
      </c>
      <c r="R131" s="81">
        <f t="shared" si="22"/>
        <v>0</v>
      </c>
      <c r="S131" s="81">
        <f t="shared" si="23"/>
        <v>0</v>
      </c>
      <c r="T131" s="81">
        <f t="shared" si="24"/>
        <v>1200937.5</v>
      </c>
      <c r="U131" s="81">
        <f t="shared" si="25"/>
        <v>1932937.5</v>
      </c>
      <c r="V131" s="81">
        <f t="shared" si="26"/>
        <v>0</v>
      </c>
      <c r="W131" s="81">
        <f t="shared" si="27"/>
        <v>0</v>
      </c>
      <c r="X131" s="81">
        <f t="shared" si="28"/>
        <v>0</v>
      </c>
      <c r="Y131" s="81">
        <f t="shared" si="29"/>
        <v>0</v>
      </c>
    </row>
    <row r="132" spans="1:235" ht="28" customHeight="1" x14ac:dyDescent="0.35">
      <c r="A132" s="1" t="s">
        <v>320</v>
      </c>
      <c r="B132" s="81">
        <f>IFERROR(VLOOKUP(A132,'Total EUROSTATS (2024)'!$A$5:$N$41,13,FALSE),IFERROR((VLOOKUP('Calculs Peaux et Cuirs (2024)'!A132,'Total (FAO) (2024)'!$A$4:$B$199,2,FALSE)*75%),"-"))</f>
        <v>10044.75</v>
      </c>
      <c r="C132" s="81">
        <f>IFERROR(VLOOKUP(A132,'Total EUROSTATS (2024)'!$A$5:$L$41,12,FALSE),IFERROR((VLOOKUP('Calculs Peaux et Cuirs (2024)'!A132,'Total (FAO) (2024)'!$A$4:$B$199,2)*25%),"-"))</f>
        <v>3348.25</v>
      </c>
      <c r="D132" s="81"/>
      <c r="E132" s="81"/>
      <c r="F132" s="81"/>
      <c r="G132" s="81"/>
      <c r="H132" s="81">
        <f t="shared" ref="H132:I163" si="32">IFERROR(B132*60%,"-")</f>
        <v>6026.8499999999995</v>
      </c>
      <c r="I132" s="81">
        <f t="shared" si="32"/>
        <v>2008.9499999999998</v>
      </c>
      <c r="J132" s="81">
        <f t="shared" ref="J132:M163" si="33">IFERROR(D132*40%,"-")</f>
        <v>0</v>
      </c>
      <c r="K132" s="81">
        <f t="shared" si="33"/>
        <v>0</v>
      </c>
      <c r="L132" s="81">
        <f t="shared" si="33"/>
        <v>0</v>
      </c>
      <c r="M132" s="81">
        <f t="shared" si="33"/>
        <v>0</v>
      </c>
      <c r="N132" s="81">
        <f t="shared" ref="N132:N195" si="34">IFERROR(H132*$AB$20,"-")</f>
        <v>210939.74999999997</v>
      </c>
      <c r="O132" s="81">
        <f t="shared" ref="O132:O195" si="35">IFERROR(I132*$AB$21,"-")</f>
        <v>26116.35</v>
      </c>
      <c r="P132" s="81">
        <f t="shared" ref="P132:P195" si="36">IFERROR(J132*$AB$22,"-")</f>
        <v>0</v>
      </c>
      <c r="Q132" s="81">
        <f t="shared" ref="Q132:Q195" si="37">IFERROR(K132*$AB$23,"-")</f>
        <v>0</v>
      </c>
      <c r="R132" s="81">
        <f t="shared" ref="R132:R195" si="38">IFERROR(L132*$AB$24,"-")</f>
        <v>0</v>
      </c>
      <c r="S132" s="81">
        <f t="shared" ref="S132:S195" si="39">IFERROR(M132*$AB$25,"-")</f>
        <v>0</v>
      </c>
      <c r="T132" s="81">
        <f t="shared" ref="T132:T195" si="40">IFERROR(H132*$AB$27,"-")</f>
        <v>52734.937499999993</v>
      </c>
      <c r="U132" s="81">
        <f t="shared" ref="U132:U195" si="41">IFERROR(O132*$AB$28,"-")</f>
        <v>84878.137499999997</v>
      </c>
      <c r="V132" s="81">
        <f t="shared" ref="V132:V195" si="42">IFERROR(P132*$AB$29,"-")</f>
        <v>0</v>
      </c>
      <c r="W132" s="81">
        <f t="shared" ref="W132:W195" si="43">IFERROR(Q132*$AB$30,"-")</f>
        <v>0</v>
      </c>
      <c r="X132" s="81">
        <f t="shared" ref="X132:X195" si="44">IFERROR(R132*$AB$31,"-")</f>
        <v>0</v>
      </c>
      <c r="Y132" s="81">
        <f t="shared" ref="Y132:Y195" si="45">IFERROR(S132*$AB$32,"-")</f>
        <v>0</v>
      </c>
    </row>
    <row r="133" spans="1:235" ht="28" customHeight="1" x14ac:dyDescent="0.35">
      <c r="A133" s="1" t="s">
        <v>321</v>
      </c>
      <c r="B133" s="81">
        <f>IFERROR(VLOOKUP(A133,'Total EUROSTATS (2024)'!$A$5:$N$41,13,FALSE),IFERROR((VLOOKUP('Calculs Peaux et Cuirs (2024)'!A133,'Total (FAO) (2024)'!$A$4:$B$199,2,FALSE)*75%),"-"))</f>
        <v>3512147.25</v>
      </c>
      <c r="C133" s="81">
        <f>IFERROR(VLOOKUP(A133,'Total EUROSTATS (2024)'!$A$5:$L$41,12,FALSE),IFERROR((VLOOKUP('Calculs Peaux et Cuirs (2024)'!A133,'Total (FAO) (2024)'!$A$4:$B$199,2)*25%),"-"))</f>
        <v>1170715.75</v>
      </c>
      <c r="D133" s="81"/>
      <c r="E133" s="81"/>
      <c r="F133" s="81"/>
      <c r="G133" s="81"/>
      <c r="H133" s="81">
        <f t="shared" si="32"/>
        <v>2107288.35</v>
      </c>
      <c r="I133" s="81">
        <f t="shared" si="32"/>
        <v>702429.45</v>
      </c>
      <c r="J133" s="81">
        <f t="shared" si="33"/>
        <v>0</v>
      </c>
      <c r="K133" s="81">
        <f t="shared" si="33"/>
        <v>0</v>
      </c>
      <c r="L133" s="81">
        <f t="shared" si="33"/>
        <v>0</v>
      </c>
      <c r="M133" s="81">
        <f t="shared" si="33"/>
        <v>0</v>
      </c>
      <c r="N133" s="81">
        <f t="shared" si="34"/>
        <v>73755092.25</v>
      </c>
      <c r="O133" s="81">
        <f t="shared" si="35"/>
        <v>9131582.8499999996</v>
      </c>
      <c r="P133" s="81">
        <f t="shared" si="36"/>
        <v>0</v>
      </c>
      <c r="Q133" s="81">
        <f t="shared" si="37"/>
        <v>0</v>
      </c>
      <c r="R133" s="81">
        <f t="shared" si="38"/>
        <v>0</v>
      </c>
      <c r="S133" s="81">
        <f t="shared" si="39"/>
        <v>0</v>
      </c>
      <c r="T133" s="81">
        <f t="shared" si="40"/>
        <v>18438773.0625</v>
      </c>
      <c r="U133" s="81">
        <f t="shared" si="41"/>
        <v>29677644.262499999</v>
      </c>
      <c r="V133" s="81">
        <f t="shared" si="42"/>
        <v>0</v>
      </c>
      <c r="W133" s="81">
        <f t="shared" si="43"/>
        <v>0</v>
      </c>
      <c r="X133" s="81">
        <f t="shared" si="44"/>
        <v>0</v>
      </c>
      <c r="Y133" s="81">
        <f t="shared" si="45"/>
        <v>0</v>
      </c>
    </row>
    <row r="134" spans="1:235" ht="28" customHeight="1" x14ac:dyDescent="0.35">
      <c r="A134" s="1" t="s">
        <v>322</v>
      </c>
      <c r="B134" s="81">
        <f>IFERROR(VLOOKUP(A134,'Total EUROSTATS (2024)'!$A$5:$N$41,13,FALSE),IFERROR((VLOOKUP('Calculs Peaux et Cuirs (2024)'!A134,'Total (FAO) (2024)'!$A$4:$B$199,2,FALSE)*75%),"-"))</f>
        <v>97568.25</v>
      </c>
      <c r="C134" s="81">
        <f>IFERROR(VLOOKUP(A134,'Total EUROSTATS (2024)'!$A$5:$L$41,12,FALSE),IFERROR((VLOOKUP('Calculs Peaux et Cuirs (2024)'!A134,'Total (FAO) (2024)'!$A$4:$B$199,2)*25%),"-"))</f>
        <v>32522.75</v>
      </c>
      <c r="D134" s="81"/>
      <c r="E134" s="81"/>
      <c r="F134" s="81"/>
      <c r="G134" s="81"/>
      <c r="H134" s="81">
        <f t="shared" si="32"/>
        <v>58540.95</v>
      </c>
      <c r="I134" s="81">
        <f t="shared" si="32"/>
        <v>19513.649999999998</v>
      </c>
      <c r="J134" s="81">
        <f t="shared" si="33"/>
        <v>0</v>
      </c>
      <c r="K134" s="81">
        <f t="shared" si="33"/>
        <v>0</v>
      </c>
      <c r="L134" s="81">
        <f t="shared" si="33"/>
        <v>0</v>
      </c>
      <c r="M134" s="81">
        <f t="shared" si="33"/>
        <v>0</v>
      </c>
      <c r="N134" s="81">
        <f t="shared" si="34"/>
        <v>2048933.25</v>
      </c>
      <c r="O134" s="81">
        <f t="shared" si="35"/>
        <v>253677.44999999998</v>
      </c>
      <c r="P134" s="81">
        <f t="shared" si="36"/>
        <v>0</v>
      </c>
      <c r="Q134" s="81">
        <f t="shared" si="37"/>
        <v>0</v>
      </c>
      <c r="R134" s="81">
        <f t="shared" si="38"/>
        <v>0</v>
      </c>
      <c r="S134" s="81">
        <f t="shared" si="39"/>
        <v>0</v>
      </c>
      <c r="T134" s="81">
        <f t="shared" si="40"/>
        <v>512233.3125</v>
      </c>
      <c r="U134" s="81">
        <f t="shared" si="41"/>
        <v>824451.71249999991</v>
      </c>
      <c r="V134" s="81">
        <f t="shared" si="42"/>
        <v>0</v>
      </c>
      <c r="W134" s="81">
        <f t="shared" si="43"/>
        <v>0</v>
      </c>
      <c r="X134" s="81">
        <f t="shared" si="44"/>
        <v>0</v>
      </c>
      <c r="Y134" s="81">
        <f t="shared" si="45"/>
        <v>0</v>
      </c>
    </row>
    <row r="135" spans="1:235" ht="28" customHeight="1" x14ac:dyDescent="0.35">
      <c r="A135" s="1" t="s">
        <v>323</v>
      </c>
      <c r="B135" s="81">
        <f>IFERROR(VLOOKUP(A135,'Total EUROSTATS (2024)'!$A$5:$N$41,13,FALSE),IFERROR((VLOOKUP('Calculs Peaux et Cuirs (2024)'!A135,'Total (FAO) (2024)'!$A$4:$B$199,2,FALSE)*75%),"-"))</f>
        <v>1046651.25</v>
      </c>
      <c r="C135" s="81">
        <f>IFERROR(VLOOKUP(A135,'Total EUROSTATS (2024)'!$A$5:$L$41,12,FALSE),IFERROR((VLOOKUP('Calculs Peaux et Cuirs (2024)'!A135,'Total (FAO) (2024)'!$A$4:$B$199,2)*25%),"-"))</f>
        <v>348883.75</v>
      </c>
      <c r="D135" s="81"/>
      <c r="E135" s="81"/>
      <c r="F135" s="81"/>
      <c r="G135" s="81"/>
      <c r="H135" s="81">
        <f t="shared" si="32"/>
        <v>627990.75</v>
      </c>
      <c r="I135" s="81">
        <f t="shared" si="32"/>
        <v>209330.25</v>
      </c>
      <c r="J135" s="81">
        <f t="shared" si="33"/>
        <v>0</v>
      </c>
      <c r="K135" s="81">
        <f t="shared" si="33"/>
        <v>0</v>
      </c>
      <c r="L135" s="81">
        <f t="shared" si="33"/>
        <v>0</v>
      </c>
      <c r="M135" s="81">
        <f t="shared" si="33"/>
        <v>0</v>
      </c>
      <c r="N135" s="81">
        <f t="shared" si="34"/>
        <v>21979676.25</v>
      </c>
      <c r="O135" s="81">
        <f t="shared" si="35"/>
        <v>2721293.25</v>
      </c>
      <c r="P135" s="81">
        <f t="shared" si="36"/>
        <v>0</v>
      </c>
      <c r="Q135" s="81">
        <f t="shared" si="37"/>
        <v>0</v>
      </c>
      <c r="R135" s="81">
        <f t="shared" si="38"/>
        <v>0</v>
      </c>
      <c r="S135" s="81">
        <f t="shared" si="39"/>
        <v>0</v>
      </c>
      <c r="T135" s="81">
        <f t="shared" si="40"/>
        <v>5494919.0625</v>
      </c>
      <c r="U135" s="81">
        <f t="shared" si="41"/>
        <v>8844203.0625</v>
      </c>
      <c r="V135" s="81">
        <f t="shared" si="42"/>
        <v>0</v>
      </c>
      <c r="W135" s="81">
        <f t="shared" si="43"/>
        <v>0</v>
      </c>
      <c r="X135" s="81">
        <f t="shared" si="44"/>
        <v>0</v>
      </c>
      <c r="Y135" s="81">
        <f t="shared" si="45"/>
        <v>0</v>
      </c>
    </row>
    <row r="136" spans="1:235" ht="28" customHeight="1" x14ac:dyDescent="0.35">
      <c r="A136" s="1" t="s">
        <v>324</v>
      </c>
      <c r="B136" s="81">
        <f>IFERROR(VLOOKUP(A136,'Total EUROSTATS (2024)'!$A$5:$N$41,13,FALSE),IFERROR((VLOOKUP('Calculs Peaux et Cuirs (2024)'!A136,'Total (FAO) (2024)'!$A$4:$B$199,2,FALSE)*75%),"-"))</f>
        <v>4529884.5</v>
      </c>
      <c r="C136" s="81">
        <f>IFERROR(VLOOKUP(A136,'Total EUROSTATS (2024)'!$A$5:$L$41,12,FALSE),IFERROR((VLOOKUP('Calculs Peaux et Cuirs (2024)'!A136,'Total (FAO) (2024)'!$A$4:$B$199,2)*25%),"-"))</f>
        <v>1509961.5</v>
      </c>
      <c r="D136" s="81"/>
      <c r="E136" s="81"/>
      <c r="F136" s="81"/>
      <c r="G136" s="81"/>
      <c r="H136" s="81">
        <f t="shared" si="32"/>
        <v>2717930.6999999997</v>
      </c>
      <c r="I136" s="81">
        <f t="shared" si="32"/>
        <v>905976.9</v>
      </c>
      <c r="J136" s="81">
        <f t="shared" si="33"/>
        <v>0</v>
      </c>
      <c r="K136" s="81">
        <f t="shared" si="33"/>
        <v>0</v>
      </c>
      <c r="L136" s="81">
        <f t="shared" si="33"/>
        <v>0</v>
      </c>
      <c r="M136" s="81">
        <f t="shared" si="33"/>
        <v>0</v>
      </c>
      <c r="N136" s="81">
        <f t="shared" si="34"/>
        <v>95127574.499999985</v>
      </c>
      <c r="O136" s="81">
        <f t="shared" si="35"/>
        <v>11777699.700000001</v>
      </c>
      <c r="P136" s="81">
        <f t="shared" si="36"/>
        <v>0</v>
      </c>
      <c r="Q136" s="81">
        <f t="shared" si="37"/>
        <v>0</v>
      </c>
      <c r="R136" s="81">
        <f t="shared" si="38"/>
        <v>0</v>
      </c>
      <c r="S136" s="81">
        <f t="shared" si="39"/>
        <v>0</v>
      </c>
      <c r="T136" s="81">
        <f t="shared" si="40"/>
        <v>23781893.624999996</v>
      </c>
      <c r="U136" s="81">
        <f t="shared" si="41"/>
        <v>38277524.025000006</v>
      </c>
      <c r="V136" s="81">
        <f t="shared" si="42"/>
        <v>0</v>
      </c>
      <c r="W136" s="81">
        <f t="shared" si="43"/>
        <v>0</v>
      </c>
      <c r="X136" s="81">
        <f t="shared" si="44"/>
        <v>0</v>
      </c>
      <c r="Y136" s="81">
        <f t="shared" si="45"/>
        <v>0</v>
      </c>
    </row>
    <row r="137" spans="1:235" ht="28" customHeight="1" x14ac:dyDescent="0.35">
      <c r="A137" s="1" t="s">
        <v>325</v>
      </c>
      <c r="B137" s="81">
        <f>IFERROR(VLOOKUP(A137,'Total EUROSTATS (2024)'!$A$5:$N$41,13,FALSE),IFERROR((VLOOKUP('Calculs Peaux et Cuirs (2024)'!A137,'Total (FAO) (2024)'!$A$4:$B$199,2,FALSE)*75%),"-"))</f>
        <v>7876500</v>
      </c>
      <c r="C137" s="81">
        <f>IFERROR(VLOOKUP(A137,'Total EUROSTATS (2024)'!$A$5:$L$41,12,FALSE),IFERROR((VLOOKUP('Calculs Peaux et Cuirs (2024)'!A137,'Total (FAO) (2024)'!$A$4:$B$199,2)*25%),"-"))</f>
        <v>2625500</v>
      </c>
      <c r="D137" s="81"/>
      <c r="E137" s="81"/>
      <c r="F137" s="81"/>
      <c r="G137" s="81"/>
      <c r="H137" s="81">
        <f t="shared" si="32"/>
        <v>4725900</v>
      </c>
      <c r="I137" s="81">
        <f t="shared" si="32"/>
        <v>1575300</v>
      </c>
      <c r="J137" s="81">
        <f t="shared" si="33"/>
        <v>0</v>
      </c>
      <c r="K137" s="81">
        <f t="shared" si="33"/>
        <v>0</v>
      </c>
      <c r="L137" s="81">
        <f t="shared" si="33"/>
        <v>0</v>
      </c>
      <c r="M137" s="81">
        <f t="shared" si="33"/>
        <v>0</v>
      </c>
      <c r="N137" s="81">
        <f t="shared" si="34"/>
        <v>165406500</v>
      </c>
      <c r="O137" s="81">
        <f t="shared" si="35"/>
        <v>20478900</v>
      </c>
      <c r="P137" s="81">
        <f t="shared" si="36"/>
        <v>0</v>
      </c>
      <c r="Q137" s="81">
        <f t="shared" si="37"/>
        <v>0</v>
      </c>
      <c r="R137" s="81">
        <f t="shared" si="38"/>
        <v>0</v>
      </c>
      <c r="S137" s="81">
        <f t="shared" si="39"/>
        <v>0</v>
      </c>
      <c r="T137" s="81">
        <f t="shared" si="40"/>
        <v>41351625</v>
      </c>
      <c r="U137" s="81">
        <f t="shared" si="41"/>
        <v>66556425</v>
      </c>
      <c r="V137" s="81">
        <f t="shared" si="42"/>
        <v>0</v>
      </c>
      <c r="W137" s="81">
        <f t="shared" si="43"/>
        <v>0</v>
      </c>
      <c r="X137" s="81">
        <f t="shared" si="44"/>
        <v>0</v>
      </c>
      <c r="Y137" s="81">
        <f t="shared" si="45"/>
        <v>0</v>
      </c>
    </row>
    <row r="138" spans="1:235" ht="28" customHeight="1" x14ac:dyDescent="0.35">
      <c r="A138" s="1" t="s">
        <v>327</v>
      </c>
      <c r="B138" s="81" t="str">
        <f>IFERROR(VLOOKUP(A138,'Total EUROSTATS (2024)'!$A$5:$N$41,13,FALSE),IFERROR((VLOOKUP('Calculs Peaux et Cuirs (2024)'!A138,'Total (FAO) (2024)'!$A$4:$B$199,2,FALSE)*75%),"-"))</f>
        <v>-</v>
      </c>
      <c r="C138" s="81" t="str">
        <f>IFERROR(VLOOKUP(A138,'Total EUROSTATS (2024)'!$A$5:$L$41,12,FALSE),IFERROR((VLOOKUP('Calculs Peaux et Cuirs (2024)'!A138,'Total (FAO) (2024)'!$A$4:$B$199,2)*25%),"-"))</f>
        <v>-</v>
      </c>
      <c r="D138" s="81"/>
      <c r="E138" s="81"/>
      <c r="F138" s="81"/>
      <c r="G138" s="81"/>
      <c r="H138" s="81" t="str">
        <f t="shared" si="32"/>
        <v>-</v>
      </c>
      <c r="I138" s="81" t="str">
        <f t="shared" si="32"/>
        <v>-</v>
      </c>
      <c r="J138" s="81">
        <f t="shared" si="33"/>
        <v>0</v>
      </c>
      <c r="K138" s="81">
        <f t="shared" si="33"/>
        <v>0</v>
      </c>
      <c r="L138" s="81">
        <f t="shared" si="33"/>
        <v>0</v>
      </c>
      <c r="M138" s="81">
        <f t="shared" si="33"/>
        <v>0</v>
      </c>
      <c r="N138" s="81" t="str">
        <f t="shared" si="34"/>
        <v>-</v>
      </c>
      <c r="O138" s="81" t="str">
        <f t="shared" si="35"/>
        <v>-</v>
      </c>
      <c r="P138" s="81">
        <f t="shared" si="36"/>
        <v>0</v>
      </c>
      <c r="Q138" s="81">
        <f t="shared" si="37"/>
        <v>0</v>
      </c>
      <c r="R138" s="81">
        <f t="shared" si="38"/>
        <v>0</v>
      </c>
      <c r="S138" s="81">
        <f t="shared" si="39"/>
        <v>0</v>
      </c>
      <c r="T138" s="81" t="str">
        <f t="shared" si="40"/>
        <v>-</v>
      </c>
      <c r="U138" s="81" t="str">
        <f t="shared" si="41"/>
        <v>-</v>
      </c>
      <c r="V138" s="81">
        <f t="shared" si="42"/>
        <v>0</v>
      </c>
      <c r="W138" s="81">
        <f t="shared" si="43"/>
        <v>0</v>
      </c>
      <c r="X138" s="81">
        <f t="shared" si="44"/>
        <v>0</v>
      </c>
      <c r="Y138" s="81">
        <f t="shared" si="45"/>
        <v>0</v>
      </c>
    </row>
    <row r="139" spans="1:235" ht="28" customHeight="1" x14ac:dyDescent="0.35">
      <c r="A139" s="1" t="s">
        <v>328</v>
      </c>
      <c r="B139" s="81">
        <f>IFERROR(VLOOKUP(A139,'Total EUROSTATS (2024)'!$A$5:$N$41,13,FALSE),IFERROR((VLOOKUP('Calculs Peaux et Cuirs (2024)'!A139,'Total (FAO) (2024)'!$A$4:$B$199,2,FALSE)*75%),"-"))</f>
        <v>245093.25</v>
      </c>
      <c r="C139" s="81">
        <f>IFERROR(VLOOKUP(A139,'Total EUROSTATS (2024)'!$A$5:$L$41,12,FALSE),IFERROR((VLOOKUP('Calculs Peaux et Cuirs (2024)'!A139,'Total (FAO) (2024)'!$A$4:$B$199,2)*25%),"-"))</f>
        <v>81697.75</v>
      </c>
      <c r="D139" s="81"/>
      <c r="E139" s="81"/>
      <c r="F139" s="81"/>
      <c r="G139" s="81"/>
      <c r="H139" s="81">
        <f t="shared" si="32"/>
        <v>147055.94999999998</v>
      </c>
      <c r="I139" s="81">
        <f t="shared" si="32"/>
        <v>49018.65</v>
      </c>
      <c r="J139" s="81">
        <f t="shared" si="33"/>
        <v>0</v>
      </c>
      <c r="K139" s="81">
        <f t="shared" si="33"/>
        <v>0</v>
      </c>
      <c r="L139" s="81">
        <f t="shared" si="33"/>
        <v>0</v>
      </c>
      <c r="M139" s="81">
        <f t="shared" si="33"/>
        <v>0</v>
      </c>
      <c r="N139" s="81">
        <f t="shared" si="34"/>
        <v>5146958.2499999991</v>
      </c>
      <c r="O139" s="81">
        <f t="shared" si="35"/>
        <v>637242.45000000007</v>
      </c>
      <c r="P139" s="81">
        <f t="shared" si="36"/>
        <v>0</v>
      </c>
      <c r="Q139" s="81">
        <f t="shared" si="37"/>
        <v>0</v>
      </c>
      <c r="R139" s="81">
        <f t="shared" si="38"/>
        <v>0</v>
      </c>
      <c r="S139" s="81">
        <f t="shared" si="39"/>
        <v>0</v>
      </c>
      <c r="T139" s="81">
        <f t="shared" si="40"/>
        <v>1286739.5624999998</v>
      </c>
      <c r="U139" s="81">
        <f t="shared" si="41"/>
        <v>2071037.9625000001</v>
      </c>
      <c r="V139" s="81">
        <f t="shared" si="42"/>
        <v>0</v>
      </c>
      <c r="W139" s="81">
        <f t="shared" si="43"/>
        <v>0</v>
      </c>
      <c r="X139" s="81">
        <f t="shared" si="44"/>
        <v>0</v>
      </c>
      <c r="Y139" s="81">
        <f t="shared" si="45"/>
        <v>0</v>
      </c>
    </row>
    <row r="140" spans="1:235" ht="28" customHeight="1" x14ac:dyDescent="0.35">
      <c r="A140" s="1" t="s">
        <v>329</v>
      </c>
      <c r="B140" s="81">
        <f>IFERROR(VLOOKUP(A140,'Total EUROSTATS (2024)'!$A$5:$N$41,13,FALSE),IFERROR((VLOOKUP('Calculs Peaux et Cuirs (2024)'!A140,'Total (FAO) (2024)'!$A$4:$B$199,2,FALSE)*75%),"-"))</f>
        <v>16157.25</v>
      </c>
      <c r="C140" s="81">
        <f>IFERROR(VLOOKUP(A140,'Total EUROSTATS (2024)'!$A$5:$L$41,12,FALSE),IFERROR((VLOOKUP('Calculs Peaux et Cuirs (2024)'!A140,'Total (FAO) (2024)'!$A$4:$B$199,2)*25%),"-"))</f>
        <v>5385.75</v>
      </c>
      <c r="D140" s="81"/>
      <c r="E140" s="81"/>
      <c r="F140" s="81"/>
      <c r="G140" s="81"/>
      <c r="H140" s="81">
        <f t="shared" si="32"/>
        <v>9694.35</v>
      </c>
      <c r="I140" s="81">
        <f t="shared" si="32"/>
        <v>3231.45</v>
      </c>
      <c r="J140" s="81">
        <f t="shared" si="33"/>
        <v>0</v>
      </c>
      <c r="K140" s="81">
        <f t="shared" si="33"/>
        <v>0</v>
      </c>
      <c r="L140" s="81">
        <f t="shared" si="33"/>
        <v>0</v>
      </c>
      <c r="M140" s="81">
        <f t="shared" si="33"/>
        <v>0</v>
      </c>
      <c r="N140" s="81">
        <f t="shared" si="34"/>
        <v>339302.25</v>
      </c>
      <c r="O140" s="81">
        <f t="shared" si="35"/>
        <v>42008.85</v>
      </c>
      <c r="P140" s="81">
        <f t="shared" si="36"/>
        <v>0</v>
      </c>
      <c r="Q140" s="81">
        <f t="shared" si="37"/>
        <v>0</v>
      </c>
      <c r="R140" s="81">
        <f t="shared" si="38"/>
        <v>0</v>
      </c>
      <c r="S140" s="81">
        <f t="shared" si="39"/>
        <v>0</v>
      </c>
      <c r="T140" s="81">
        <f t="shared" si="40"/>
        <v>84825.5625</v>
      </c>
      <c r="U140" s="81">
        <f t="shared" si="41"/>
        <v>136528.76249999998</v>
      </c>
      <c r="V140" s="81">
        <f t="shared" si="42"/>
        <v>0</v>
      </c>
      <c r="W140" s="81">
        <f t="shared" si="43"/>
        <v>0</v>
      </c>
      <c r="X140" s="81">
        <f t="shared" si="44"/>
        <v>0</v>
      </c>
      <c r="Y140" s="81">
        <f t="shared" si="45"/>
        <v>0</v>
      </c>
    </row>
    <row r="141" spans="1:235" ht="28" customHeight="1" x14ac:dyDescent="0.35">
      <c r="A141" s="1" t="s">
        <v>330</v>
      </c>
      <c r="B141" s="81">
        <f>IFERROR(VLOOKUP(A141,'Total EUROSTATS (2024)'!$A$5:$N$41,13,FALSE),IFERROR((VLOOKUP('Calculs Peaux et Cuirs (2024)'!A141,'Total (FAO) (2024)'!$A$4:$B$199,2,FALSE)*75%),"-"))</f>
        <v>1733504.25</v>
      </c>
      <c r="C141" s="81">
        <f>IFERROR(VLOOKUP(A141,'Total EUROSTATS (2024)'!$A$5:$L$41,12,FALSE),IFERROR((VLOOKUP('Calculs Peaux et Cuirs (2024)'!A141,'Total (FAO) (2024)'!$A$4:$B$199,2)*25%),"-"))</f>
        <v>577834.75</v>
      </c>
      <c r="D141" s="81"/>
      <c r="E141" s="81"/>
      <c r="F141" s="81"/>
      <c r="G141" s="81"/>
      <c r="H141" s="81">
        <f t="shared" si="32"/>
        <v>1040102.5499999999</v>
      </c>
      <c r="I141" s="81">
        <f t="shared" si="32"/>
        <v>346700.85</v>
      </c>
      <c r="J141" s="81">
        <f t="shared" si="33"/>
        <v>0</v>
      </c>
      <c r="K141" s="81">
        <f t="shared" si="33"/>
        <v>0</v>
      </c>
      <c r="L141" s="81">
        <f t="shared" si="33"/>
        <v>0</v>
      </c>
      <c r="M141" s="81">
        <f t="shared" si="33"/>
        <v>0</v>
      </c>
      <c r="N141" s="81">
        <f t="shared" si="34"/>
        <v>36403589.25</v>
      </c>
      <c r="O141" s="81">
        <f t="shared" si="35"/>
        <v>4507111.05</v>
      </c>
      <c r="P141" s="81">
        <f t="shared" si="36"/>
        <v>0</v>
      </c>
      <c r="Q141" s="81">
        <f t="shared" si="37"/>
        <v>0</v>
      </c>
      <c r="R141" s="81">
        <f t="shared" si="38"/>
        <v>0</v>
      </c>
      <c r="S141" s="81">
        <f t="shared" si="39"/>
        <v>0</v>
      </c>
      <c r="T141" s="81">
        <f t="shared" si="40"/>
        <v>9100897.3125</v>
      </c>
      <c r="U141" s="81">
        <f t="shared" si="41"/>
        <v>14648110.9125</v>
      </c>
      <c r="V141" s="81">
        <f t="shared" si="42"/>
        <v>0</v>
      </c>
      <c r="W141" s="81">
        <f t="shared" si="43"/>
        <v>0</v>
      </c>
      <c r="X141" s="81">
        <f t="shared" si="44"/>
        <v>0</v>
      </c>
      <c r="Y141" s="81">
        <f t="shared" si="45"/>
        <v>0</v>
      </c>
    </row>
    <row r="142" spans="1:235" s="82" customFormat="1" ht="28" customHeight="1" x14ac:dyDescent="0.35">
      <c r="A142" s="1" t="s">
        <v>528</v>
      </c>
      <c r="B142" s="81">
        <f>IFERROR(VLOOKUP(A142,'Total EUROSTATS (2024)'!$A$5:$N$41,13,FALSE),IFERROR((VLOOKUP('Calculs Peaux et Cuirs (2024)'!A142,'Total (FAO) (2024)'!$A$4:$B$199,2,FALSE)*75%),"-"))</f>
        <v>725460</v>
      </c>
      <c r="C142" s="81">
        <f>IFERROR(VLOOKUP(A142,'Total EUROSTATS (2024)'!$A$5:$L$41,12,FALSE),IFERROR((VLOOKUP('Calculs Peaux et Cuirs (2024)'!A142,'Total (FAO) (2024)'!$A$4:$B$199,2)*25%),"-"))</f>
        <v>1384030</v>
      </c>
      <c r="D142" s="81"/>
      <c r="E142" s="81"/>
      <c r="F142" s="81"/>
      <c r="G142" s="81"/>
      <c r="H142" s="83">
        <f t="shared" si="32"/>
        <v>435276</v>
      </c>
      <c r="I142" s="83">
        <f t="shared" si="32"/>
        <v>830418</v>
      </c>
      <c r="J142" s="81">
        <f t="shared" si="33"/>
        <v>0</v>
      </c>
      <c r="K142" s="81">
        <f t="shared" si="33"/>
        <v>0</v>
      </c>
      <c r="L142" s="81">
        <f t="shared" si="33"/>
        <v>0</v>
      </c>
      <c r="M142" s="81">
        <f t="shared" si="33"/>
        <v>0</v>
      </c>
      <c r="N142" s="83">
        <f t="shared" si="34"/>
        <v>15234660</v>
      </c>
      <c r="O142" s="83">
        <f t="shared" si="35"/>
        <v>10795434</v>
      </c>
      <c r="P142" s="81">
        <f t="shared" si="36"/>
        <v>0</v>
      </c>
      <c r="Q142" s="81">
        <f t="shared" si="37"/>
        <v>0</v>
      </c>
      <c r="R142" s="81">
        <f t="shared" si="38"/>
        <v>0</v>
      </c>
      <c r="S142" s="81">
        <f t="shared" si="39"/>
        <v>0</v>
      </c>
      <c r="T142" s="83">
        <f t="shared" si="40"/>
        <v>3808665</v>
      </c>
      <c r="U142" s="83">
        <f t="shared" si="41"/>
        <v>35085160.5</v>
      </c>
      <c r="V142" s="81">
        <f t="shared" si="42"/>
        <v>0</v>
      </c>
      <c r="W142" s="81">
        <f t="shared" si="43"/>
        <v>0</v>
      </c>
      <c r="X142" s="81">
        <f t="shared" si="44"/>
        <v>0</v>
      </c>
      <c r="Y142" s="81">
        <f t="shared" si="45"/>
        <v>0</v>
      </c>
      <c r="Z142" s="14"/>
      <c r="AA142" s="14"/>
      <c r="AB142" s="14"/>
      <c r="AC142" s="14"/>
      <c r="AD142" s="14"/>
      <c r="AE142" s="14"/>
      <c r="AF142" s="14"/>
      <c r="AG142" s="14"/>
      <c r="AH142" s="14"/>
      <c r="AI142" s="14"/>
      <c r="AJ142" s="14"/>
      <c r="AK142" s="14"/>
      <c r="AL142" s="14"/>
      <c r="AM142" s="14"/>
      <c r="AN142" s="14"/>
      <c r="AO142" s="14"/>
      <c r="AP142" s="14"/>
      <c r="AQ142" s="14"/>
      <c r="AR142" s="14"/>
      <c r="AS142" s="14"/>
      <c r="AT142" s="14"/>
      <c r="AU142" s="14"/>
      <c r="AV142" s="14"/>
      <c r="AW142" s="14"/>
      <c r="AX142" s="14"/>
      <c r="AY142" s="14"/>
      <c r="AZ142" s="14"/>
      <c r="BA142" s="14"/>
      <c r="BB142" s="14"/>
      <c r="BC142" s="14"/>
      <c r="BD142" s="14"/>
      <c r="BE142" s="14"/>
      <c r="BF142" s="14"/>
      <c r="BG142" s="14"/>
      <c r="BH142" s="14"/>
      <c r="BI142" s="14"/>
      <c r="BJ142" s="14"/>
      <c r="BK142" s="14"/>
      <c r="BL142" s="14"/>
      <c r="BM142" s="14"/>
      <c r="BN142" s="14"/>
      <c r="BO142" s="14"/>
      <c r="BP142" s="14"/>
      <c r="BQ142" s="14"/>
      <c r="BR142" s="14"/>
      <c r="BS142" s="14"/>
      <c r="BT142" s="14"/>
      <c r="BU142" s="14"/>
      <c r="BV142" s="14"/>
      <c r="BW142" s="14"/>
      <c r="BX142" s="14"/>
      <c r="BY142" s="14"/>
      <c r="BZ142" s="14"/>
      <c r="CA142" s="14"/>
      <c r="CB142" s="14"/>
      <c r="CC142" s="14"/>
      <c r="CD142" s="14"/>
      <c r="CE142" s="14"/>
      <c r="CF142" s="14"/>
      <c r="CG142" s="14"/>
      <c r="CH142" s="14"/>
      <c r="CI142" s="14"/>
      <c r="CJ142" s="14"/>
      <c r="CK142" s="14"/>
      <c r="CL142" s="14"/>
      <c r="CM142" s="14"/>
      <c r="CN142" s="14"/>
      <c r="CO142" s="14"/>
      <c r="CP142" s="14"/>
      <c r="CQ142" s="14"/>
      <c r="CR142" s="14"/>
      <c r="CS142" s="14"/>
      <c r="CT142" s="14"/>
      <c r="CU142" s="14"/>
      <c r="CV142" s="14"/>
      <c r="CW142" s="14"/>
      <c r="CX142" s="14"/>
      <c r="CY142" s="14"/>
      <c r="CZ142" s="14"/>
      <c r="DA142" s="14"/>
      <c r="DB142" s="14"/>
      <c r="DC142" s="14"/>
      <c r="DD142" s="14"/>
      <c r="DE142" s="14"/>
      <c r="DF142" s="14"/>
      <c r="DG142" s="14"/>
      <c r="DH142" s="14"/>
      <c r="DI142" s="14"/>
      <c r="DJ142" s="14"/>
      <c r="DK142" s="14"/>
      <c r="DL142" s="14"/>
      <c r="DM142" s="14"/>
      <c r="DN142" s="14"/>
      <c r="DO142" s="14"/>
      <c r="DP142" s="14"/>
      <c r="DQ142" s="14"/>
      <c r="DR142" s="14"/>
      <c r="DS142" s="14"/>
      <c r="DT142" s="14"/>
      <c r="DU142" s="14"/>
      <c r="DV142" s="14"/>
      <c r="DW142" s="14"/>
      <c r="DX142" s="14"/>
      <c r="DY142" s="14"/>
      <c r="DZ142" s="14"/>
      <c r="EA142" s="14"/>
      <c r="EB142" s="14"/>
      <c r="EC142" s="14"/>
      <c r="ED142" s="14"/>
      <c r="EE142" s="14"/>
      <c r="EF142" s="14"/>
      <c r="EG142" s="14"/>
      <c r="EH142" s="3"/>
      <c r="EI142" s="3"/>
      <c r="EJ142" s="3"/>
      <c r="EK142" s="3"/>
      <c r="EL142" s="3"/>
      <c r="EM142" s="3"/>
      <c r="EN142" s="3"/>
      <c r="EO142" s="3"/>
      <c r="EP142" s="3"/>
      <c r="EQ142" s="3"/>
      <c r="ER142" s="3"/>
      <c r="ES142" s="3"/>
      <c r="ET142" s="3"/>
      <c r="EU142" s="3"/>
      <c r="EV142" s="3"/>
      <c r="EW142" s="3"/>
      <c r="EX142" s="3"/>
      <c r="EY142" s="3"/>
      <c r="EZ142" s="3"/>
      <c r="FA142" s="3"/>
      <c r="FB142" s="3"/>
      <c r="FC142" s="3"/>
      <c r="FD142" s="3"/>
      <c r="FE142" s="3"/>
      <c r="FF142" s="3"/>
      <c r="FG142" s="3"/>
      <c r="FH142" s="3"/>
      <c r="FI142" s="3"/>
      <c r="FJ142" s="3"/>
      <c r="FK142" s="3"/>
      <c r="FL142" s="3"/>
      <c r="FM142" s="3"/>
      <c r="FN142" s="3"/>
      <c r="FO142" s="3"/>
      <c r="FP142" s="3"/>
      <c r="FQ142" s="3"/>
      <c r="FR142" s="3"/>
      <c r="FS142" s="3"/>
      <c r="FT142" s="3"/>
      <c r="FU142" s="3"/>
      <c r="FV142" s="3"/>
      <c r="FW142" s="3"/>
      <c r="FX142" s="3"/>
      <c r="FY142" s="3"/>
      <c r="FZ142" s="3"/>
      <c r="GA142" s="3"/>
      <c r="GB142" s="3"/>
      <c r="GC142" s="3"/>
      <c r="GD142" s="3"/>
      <c r="GE142" s="3"/>
      <c r="GF142" s="3"/>
      <c r="GG142" s="3"/>
      <c r="GH142" s="3"/>
      <c r="GI142" s="3"/>
      <c r="GJ142" s="3"/>
      <c r="GK142" s="3"/>
      <c r="GL142" s="3"/>
      <c r="GM142" s="3"/>
      <c r="GN142" s="3"/>
      <c r="GO142" s="3"/>
      <c r="GP142" s="3"/>
      <c r="GQ142" s="3"/>
      <c r="GR142" s="3"/>
      <c r="GS142" s="3"/>
      <c r="GT142" s="3"/>
      <c r="GU142" s="3"/>
      <c r="GV142" s="3"/>
      <c r="GW142" s="3"/>
      <c r="GX142" s="3"/>
      <c r="GY142" s="3"/>
      <c r="GZ142" s="3"/>
      <c r="HA142" s="3"/>
      <c r="HB142" s="3"/>
      <c r="HC142" s="3"/>
      <c r="HD142" s="3"/>
      <c r="HE142" s="3"/>
      <c r="HF142" s="3"/>
      <c r="HG142" s="3"/>
      <c r="HH142" s="3"/>
      <c r="HI142" s="3"/>
      <c r="HJ142" s="3"/>
      <c r="HK142" s="3"/>
      <c r="HL142" s="3"/>
      <c r="HM142" s="3"/>
      <c r="HN142" s="3"/>
      <c r="HO142" s="3"/>
      <c r="HP142" s="3"/>
      <c r="HQ142" s="3"/>
      <c r="HR142" s="3"/>
      <c r="HS142" s="3"/>
      <c r="HT142" s="3"/>
      <c r="HU142" s="3"/>
      <c r="HV142" s="3"/>
      <c r="HW142" s="3"/>
      <c r="HX142" s="3"/>
      <c r="HY142" s="3"/>
      <c r="HZ142" s="3"/>
      <c r="IA142" s="3"/>
    </row>
    <row r="143" spans="1:235" ht="28" customHeight="1" x14ac:dyDescent="0.35">
      <c r="A143" s="1" t="s">
        <v>331</v>
      </c>
      <c r="B143" s="81">
        <f>IFERROR(VLOOKUP(A143,'Total EUROSTATS (2024)'!$A$5:$N$41,13,FALSE),IFERROR((VLOOKUP('Calculs Peaux et Cuirs (2024)'!A143,'Total (FAO) (2024)'!$A$4:$B$199,2,FALSE)*75%),"-"))</f>
        <v>1035449.25</v>
      </c>
      <c r="C143" s="81">
        <f>IFERROR(VLOOKUP(A143,'Total EUROSTATS (2024)'!$A$5:$L$41,12,FALSE),IFERROR((VLOOKUP('Calculs Peaux et Cuirs (2024)'!A143,'Total (FAO) (2024)'!$A$4:$B$199,2)*25%),"-"))</f>
        <v>345149.75</v>
      </c>
      <c r="D143" s="81"/>
      <c r="E143" s="81"/>
      <c r="F143" s="81"/>
      <c r="G143" s="81"/>
      <c r="H143" s="81">
        <f t="shared" si="32"/>
        <v>621269.54999999993</v>
      </c>
      <c r="I143" s="81">
        <f t="shared" si="32"/>
        <v>207089.85</v>
      </c>
      <c r="J143" s="81">
        <f t="shared" si="33"/>
        <v>0</v>
      </c>
      <c r="K143" s="81">
        <f t="shared" si="33"/>
        <v>0</v>
      </c>
      <c r="L143" s="81">
        <f t="shared" si="33"/>
        <v>0</v>
      </c>
      <c r="M143" s="81">
        <f t="shared" si="33"/>
        <v>0</v>
      </c>
      <c r="N143" s="81">
        <f t="shared" si="34"/>
        <v>21744434.249999996</v>
      </c>
      <c r="O143" s="81">
        <f t="shared" si="35"/>
        <v>2692168.0500000003</v>
      </c>
      <c r="P143" s="81">
        <f t="shared" si="36"/>
        <v>0</v>
      </c>
      <c r="Q143" s="81">
        <f t="shared" si="37"/>
        <v>0</v>
      </c>
      <c r="R143" s="81">
        <f t="shared" si="38"/>
        <v>0</v>
      </c>
      <c r="S143" s="81">
        <f t="shared" si="39"/>
        <v>0</v>
      </c>
      <c r="T143" s="81">
        <f t="shared" si="40"/>
        <v>5436108.5624999991</v>
      </c>
      <c r="U143" s="81">
        <f t="shared" si="41"/>
        <v>8749546.1625000015</v>
      </c>
      <c r="V143" s="81">
        <f t="shared" si="42"/>
        <v>0</v>
      </c>
      <c r="W143" s="81">
        <f t="shared" si="43"/>
        <v>0</v>
      </c>
      <c r="X143" s="81">
        <f t="shared" si="44"/>
        <v>0</v>
      </c>
      <c r="Y143" s="81">
        <f t="shared" si="45"/>
        <v>0</v>
      </c>
    </row>
    <row r="144" spans="1:235" ht="28" customHeight="1" x14ac:dyDescent="0.35">
      <c r="A144" s="1" t="s">
        <v>332</v>
      </c>
      <c r="B144" s="81">
        <f>IFERROR(VLOOKUP(A144,'Total EUROSTATS (2024)'!$A$5:$N$41,13,FALSE),IFERROR((VLOOKUP('Calculs Peaux et Cuirs (2024)'!A144,'Total (FAO) (2024)'!$A$4:$B$199,2,FALSE)*75%),"-"))</f>
        <v>660716.25</v>
      </c>
      <c r="C144" s="81">
        <f>IFERROR(VLOOKUP(A144,'Total EUROSTATS (2024)'!$A$5:$L$41,12,FALSE),IFERROR((VLOOKUP('Calculs Peaux et Cuirs (2024)'!A144,'Total (FAO) (2024)'!$A$4:$B$199,2)*25%),"-"))</f>
        <v>220238.75</v>
      </c>
      <c r="D144" s="81"/>
      <c r="E144" s="81"/>
      <c r="F144" s="81"/>
      <c r="G144" s="81"/>
      <c r="H144" s="81">
        <f t="shared" si="32"/>
        <v>396429.75</v>
      </c>
      <c r="I144" s="81">
        <f t="shared" si="32"/>
        <v>132143.25</v>
      </c>
      <c r="J144" s="81">
        <f t="shared" si="33"/>
        <v>0</v>
      </c>
      <c r="K144" s="81">
        <f t="shared" si="33"/>
        <v>0</v>
      </c>
      <c r="L144" s="81">
        <f t="shared" si="33"/>
        <v>0</v>
      </c>
      <c r="M144" s="81">
        <f t="shared" si="33"/>
        <v>0</v>
      </c>
      <c r="N144" s="81">
        <f t="shared" si="34"/>
        <v>13875041.25</v>
      </c>
      <c r="O144" s="81">
        <f t="shared" si="35"/>
        <v>1717862.25</v>
      </c>
      <c r="P144" s="81">
        <f t="shared" si="36"/>
        <v>0</v>
      </c>
      <c r="Q144" s="81">
        <f t="shared" si="37"/>
        <v>0</v>
      </c>
      <c r="R144" s="81">
        <f t="shared" si="38"/>
        <v>0</v>
      </c>
      <c r="S144" s="81">
        <f t="shared" si="39"/>
        <v>0</v>
      </c>
      <c r="T144" s="81">
        <f t="shared" si="40"/>
        <v>3468760.3125</v>
      </c>
      <c r="U144" s="81">
        <f t="shared" si="41"/>
        <v>5583052.3125</v>
      </c>
      <c r="V144" s="81">
        <f t="shared" si="42"/>
        <v>0</v>
      </c>
      <c r="W144" s="81">
        <f t="shared" si="43"/>
        <v>0</v>
      </c>
      <c r="X144" s="81">
        <f t="shared" si="44"/>
        <v>0</v>
      </c>
      <c r="Y144" s="81">
        <f t="shared" si="45"/>
        <v>0</v>
      </c>
    </row>
    <row r="145" spans="1:235" ht="28" customHeight="1" x14ac:dyDescent="0.35">
      <c r="A145" s="1" t="s">
        <v>333</v>
      </c>
      <c r="B145" s="81">
        <f>IFERROR(VLOOKUP(A145,'Total EUROSTATS (2024)'!$A$5:$N$41,13,FALSE),IFERROR((VLOOKUP('Calculs Peaux et Cuirs (2024)'!A145,'Total (FAO) (2024)'!$A$4:$B$199,2,FALSE)*75%),"-"))</f>
        <v>2082299.9999999998</v>
      </c>
      <c r="C145" s="81">
        <f>IFERROR(VLOOKUP(A145,'Total EUROSTATS (2024)'!$A$5:$L$41,12,FALSE),IFERROR((VLOOKUP('Calculs Peaux et Cuirs (2024)'!A145,'Total (FAO) (2024)'!$A$4:$B$199,2)*25%),"-"))</f>
        <v>42730</v>
      </c>
      <c r="D145" s="81"/>
      <c r="E145" s="81"/>
      <c r="F145" s="81"/>
      <c r="G145" s="81"/>
      <c r="H145" s="81">
        <f t="shared" si="32"/>
        <v>1249379.9999999998</v>
      </c>
      <c r="I145" s="81">
        <f t="shared" si="32"/>
        <v>25638</v>
      </c>
      <c r="J145" s="81">
        <f t="shared" si="33"/>
        <v>0</v>
      </c>
      <c r="K145" s="81">
        <f t="shared" si="33"/>
        <v>0</v>
      </c>
      <c r="L145" s="81">
        <f t="shared" si="33"/>
        <v>0</v>
      </c>
      <c r="M145" s="81">
        <f t="shared" si="33"/>
        <v>0</v>
      </c>
      <c r="N145" s="81">
        <f t="shared" si="34"/>
        <v>43728299.999999993</v>
      </c>
      <c r="O145" s="81">
        <f t="shared" si="35"/>
        <v>333294</v>
      </c>
      <c r="P145" s="81">
        <f t="shared" si="36"/>
        <v>0</v>
      </c>
      <c r="Q145" s="81">
        <f t="shared" si="37"/>
        <v>0</v>
      </c>
      <c r="R145" s="81">
        <f t="shared" si="38"/>
        <v>0</v>
      </c>
      <c r="S145" s="81">
        <f t="shared" si="39"/>
        <v>0</v>
      </c>
      <c r="T145" s="81">
        <f t="shared" si="40"/>
        <v>10932074.999999998</v>
      </c>
      <c r="U145" s="81">
        <f t="shared" si="41"/>
        <v>1083205.5</v>
      </c>
      <c r="V145" s="81">
        <f t="shared" si="42"/>
        <v>0</v>
      </c>
      <c r="W145" s="81">
        <f t="shared" si="43"/>
        <v>0</v>
      </c>
      <c r="X145" s="81">
        <f t="shared" si="44"/>
        <v>0</v>
      </c>
      <c r="Y145" s="81">
        <f t="shared" si="45"/>
        <v>0</v>
      </c>
    </row>
    <row r="146" spans="1:235" s="82" customFormat="1" ht="28" customHeight="1" x14ac:dyDescent="0.35">
      <c r="A146" s="1" t="s">
        <v>334</v>
      </c>
      <c r="B146" s="81">
        <f>IFERROR(VLOOKUP(A146,'Total EUROSTATS (2024)'!$A$5:$N$41,13,FALSE),IFERROR((VLOOKUP('Calculs Peaux et Cuirs (2024)'!A146,'Total (FAO) (2024)'!$A$4:$B$199,2,FALSE)*75%),"-"))</f>
        <v>633.75</v>
      </c>
      <c r="C146" s="81">
        <f>IFERROR(VLOOKUP(A146,'Total EUROSTATS (2024)'!$A$5:$L$41,12,FALSE),IFERROR((VLOOKUP('Calculs Peaux et Cuirs (2024)'!A146,'Total (FAO) (2024)'!$A$4:$B$199,2)*25%),"-"))</f>
        <v>211.25</v>
      </c>
      <c r="D146" s="81"/>
      <c r="E146" s="81"/>
      <c r="F146" s="81"/>
      <c r="G146" s="81"/>
      <c r="H146" s="83">
        <f t="shared" si="32"/>
        <v>380.25</v>
      </c>
      <c r="I146" s="83">
        <f t="shared" si="32"/>
        <v>126.75</v>
      </c>
      <c r="J146" s="81">
        <f t="shared" si="33"/>
        <v>0</v>
      </c>
      <c r="K146" s="81">
        <f t="shared" si="33"/>
        <v>0</v>
      </c>
      <c r="L146" s="81">
        <f t="shared" si="33"/>
        <v>0</v>
      </c>
      <c r="M146" s="81">
        <f t="shared" si="33"/>
        <v>0</v>
      </c>
      <c r="N146" s="83">
        <f t="shared" si="34"/>
        <v>13308.75</v>
      </c>
      <c r="O146" s="83">
        <f t="shared" si="35"/>
        <v>1647.75</v>
      </c>
      <c r="P146" s="81">
        <f t="shared" si="36"/>
        <v>0</v>
      </c>
      <c r="Q146" s="81">
        <f t="shared" si="37"/>
        <v>0</v>
      </c>
      <c r="R146" s="81">
        <f t="shared" si="38"/>
        <v>0</v>
      </c>
      <c r="S146" s="81">
        <f t="shared" si="39"/>
        <v>0</v>
      </c>
      <c r="T146" s="83">
        <f t="shared" si="40"/>
        <v>3327.1875</v>
      </c>
      <c r="U146" s="83">
        <f t="shared" si="41"/>
        <v>5355.1875</v>
      </c>
      <c r="V146" s="81">
        <f t="shared" si="42"/>
        <v>0</v>
      </c>
      <c r="W146" s="81">
        <f t="shared" si="43"/>
        <v>0</v>
      </c>
      <c r="X146" s="81">
        <f t="shared" si="44"/>
        <v>0</v>
      </c>
      <c r="Y146" s="81">
        <f t="shared" si="45"/>
        <v>0</v>
      </c>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c r="CH146" s="14"/>
      <c r="CI146" s="14"/>
      <c r="CJ146" s="14"/>
      <c r="CK146" s="14"/>
      <c r="CL146" s="14"/>
      <c r="CM146" s="14"/>
      <c r="CN146" s="14"/>
      <c r="CO146" s="14"/>
      <c r="CP146" s="14"/>
      <c r="CQ146" s="14"/>
      <c r="CR146" s="14"/>
      <c r="CS146" s="14"/>
      <c r="CT146" s="14"/>
      <c r="CU146" s="14"/>
      <c r="CV146" s="14"/>
      <c r="CW146" s="14"/>
      <c r="CX146" s="14"/>
      <c r="CY146" s="14"/>
      <c r="CZ146" s="14"/>
      <c r="DA146" s="14"/>
      <c r="DB146" s="14"/>
      <c r="DC146" s="14"/>
      <c r="DD146" s="14"/>
      <c r="DE146" s="14"/>
      <c r="DF146" s="14"/>
      <c r="DG146" s="14"/>
      <c r="DH146" s="14"/>
      <c r="DI146" s="14"/>
      <c r="DJ146" s="14"/>
      <c r="DK146" s="14"/>
      <c r="DL146" s="14"/>
      <c r="DM146" s="14"/>
      <c r="DN146" s="14"/>
      <c r="DO146" s="14"/>
      <c r="DP146" s="14"/>
      <c r="DQ146" s="14"/>
      <c r="DR146" s="14"/>
      <c r="DS146" s="14"/>
      <c r="DT146" s="14"/>
      <c r="DU146" s="14"/>
      <c r="DV146" s="14"/>
      <c r="DW146" s="14"/>
      <c r="DX146" s="14"/>
      <c r="DY146" s="14"/>
      <c r="DZ146" s="14"/>
      <c r="EA146" s="14"/>
      <c r="EB146" s="14"/>
      <c r="EC146" s="14"/>
      <c r="ED146" s="14"/>
      <c r="EE146" s="14"/>
      <c r="EF146" s="14"/>
      <c r="EG146" s="14"/>
      <c r="EH146" s="3"/>
      <c r="EI146" s="3"/>
      <c r="EJ146" s="3"/>
      <c r="EK146" s="3"/>
      <c r="EL146" s="3"/>
      <c r="EM146" s="3"/>
      <c r="EN146" s="3"/>
      <c r="EO146" s="3"/>
      <c r="EP146" s="3"/>
      <c r="EQ146" s="3"/>
      <c r="ER146" s="3"/>
      <c r="ES146" s="3"/>
      <c r="ET146" s="3"/>
      <c r="EU146" s="3"/>
      <c r="EV146" s="3"/>
      <c r="EW146" s="3"/>
      <c r="EX146" s="3"/>
      <c r="EY146" s="3"/>
      <c r="EZ146" s="3"/>
      <c r="FA146" s="3"/>
      <c r="FB146" s="3"/>
      <c r="FC146" s="3"/>
      <c r="FD146" s="3"/>
      <c r="FE146" s="3"/>
      <c r="FF146" s="3"/>
      <c r="FG146" s="3"/>
      <c r="FH146" s="3"/>
      <c r="FI146" s="3"/>
      <c r="FJ146" s="3"/>
      <c r="FK146" s="3"/>
      <c r="FL146" s="3"/>
      <c r="FM146" s="3"/>
      <c r="FN146" s="3"/>
      <c r="FO146" s="3"/>
      <c r="FP146" s="3"/>
      <c r="FQ146" s="3"/>
      <c r="FR146" s="3"/>
      <c r="FS146" s="3"/>
      <c r="FT146" s="3"/>
      <c r="FU146" s="3"/>
      <c r="FV146" s="3"/>
      <c r="FW146" s="3"/>
      <c r="FX146" s="3"/>
      <c r="FY146" s="3"/>
      <c r="FZ146" s="3"/>
      <c r="GA146" s="3"/>
      <c r="GB146" s="3"/>
      <c r="GC146" s="3"/>
      <c r="GD146" s="3"/>
      <c r="GE146" s="3"/>
      <c r="GF146" s="3"/>
      <c r="GG146" s="3"/>
      <c r="GH146" s="3"/>
      <c r="GI146" s="3"/>
      <c r="GJ146" s="3"/>
      <c r="GK146" s="3"/>
      <c r="GL146" s="3"/>
      <c r="GM146" s="3"/>
      <c r="GN146" s="3"/>
      <c r="GO146" s="3"/>
      <c r="GP146" s="3"/>
      <c r="GQ146" s="3"/>
      <c r="GR146" s="3"/>
      <c r="GS146" s="3"/>
      <c r="GT146" s="3"/>
      <c r="GU146" s="3"/>
      <c r="GV146" s="3"/>
      <c r="GW146" s="3"/>
      <c r="GX146" s="3"/>
      <c r="GY146" s="3"/>
      <c r="GZ146" s="3"/>
      <c r="HA146" s="3"/>
      <c r="HB146" s="3"/>
      <c r="HC146" s="3"/>
      <c r="HD146" s="3"/>
      <c r="HE146" s="3"/>
      <c r="HF146" s="3"/>
      <c r="HG146" s="3"/>
      <c r="HH146" s="3"/>
      <c r="HI146" s="3"/>
      <c r="HJ146" s="3"/>
      <c r="HK146" s="3"/>
      <c r="HL146" s="3"/>
      <c r="HM146" s="3"/>
      <c r="HN146" s="3"/>
      <c r="HO146" s="3"/>
      <c r="HP146" s="3"/>
      <c r="HQ146" s="3"/>
      <c r="HR146" s="3"/>
      <c r="HS146" s="3"/>
      <c r="HT146" s="3"/>
      <c r="HU146" s="3"/>
      <c r="HV146" s="3"/>
      <c r="HW146" s="3"/>
      <c r="HX146" s="3"/>
      <c r="HY146" s="3"/>
      <c r="HZ146" s="3"/>
      <c r="IA146" s="3"/>
    </row>
    <row r="147" spans="1:235" ht="28" customHeight="1" x14ac:dyDescent="0.35">
      <c r="A147" s="1" t="s">
        <v>335</v>
      </c>
      <c r="B147" s="81">
        <f>IFERROR(VLOOKUP(A147,'Total EUROSTATS (2024)'!$A$5:$N$41,13,FALSE),IFERROR((VLOOKUP('Calculs Peaux et Cuirs (2024)'!A147,'Total (FAO) (2024)'!$A$4:$B$199,2,FALSE)*75%),"-"))</f>
        <v>12797.25</v>
      </c>
      <c r="C147" s="81">
        <f>IFERROR(VLOOKUP(A147,'Total EUROSTATS (2024)'!$A$5:$L$41,12,FALSE),IFERROR((VLOOKUP('Calculs Peaux et Cuirs (2024)'!A147,'Total (FAO) (2024)'!$A$4:$B$199,2)*25%),"-"))</f>
        <v>4265.75</v>
      </c>
      <c r="D147" s="81"/>
      <c r="E147" s="81"/>
      <c r="F147" s="81"/>
      <c r="G147" s="81"/>
      <c r="H147" s="81">
        <f t="shared" si="32"/>
        <v>7678.3499999999995</v>
      </c>
      <c r="I147" s="81">
        <f t="shared" si="32"/>
        <v>2559.4499999999998</v>
      </c>
      <c r="J147" s="81">
        <f t="shared" si="33"/>
        <v>0</v>
      </c>
      <c r="K147" s="81">
        <f t="shared" si="33"/>
        <v>0</v>
      </c>
      <c r="L147" s="81">
        <f t="shared" si="33"/>
        <v>0</v>
      </c>
      <c r="M147" s="81">
        <f t="shared" si="33"/>
        <v>0</v>
      </c>
      <c r="N147" s="81">
        <f t="shared" si="34"/>
        <v>268742.25</v>
      </c>
      <c r="O147" s="81">
        <f t="shared" si="35"/>
        <v>33272.85</v>
      </c>
      <c r="P147" s="81">
        <f t="shared" si="36"/>
        <v>0</v>
      </c>
      <c r="Q147" s="81">
        <f t="shared" si="37"/>
        <v>0</v>
      </c>
      <c r="R147" s="81">
        <f t="shared" si="38"/>
        <v>0</v>
      </c>
      <c r="S147" s="81">
        <f t="shared" si="39"/>
        <v>0</v>
      </c>
      <c r="T147" s="81">
        <f t="shared" si="40"/>
        <v>67185.5625</v>
      </c>
      <c r="U147" s="81">
        <f t="shared" si="41"/>
        <v>108136.7625</v>
      </c>
      <c r="V147" s="81">
        <f t="shared" si="42"/>
        <v>0</v>
      </c>
      <c r="W147" s="81">
        <f t="shared" si="43"/>
        <v>0</v>
      </c>
      <c r="X147" s="81">
        <f t="shared" si="44"/>
        <v>0</v>
      </c>
      <c r="Y147" s="81">
        <f t="shared" si="45"/>
        <v>0</v>
      </c>
    </row>
    <row r="148" spans="1:235" ht="28" customHeight="1" x14ac:dyDescent="0.35">
      <c r="A148" s="1" t="s">
        <v>336</v>
      </c>
      <c r="B148" s="81">
        <f>IFERROR(VLOOKUP(A148,'Total EUROSTATS (2024)'!$A$5:$N$41,13,FALSE),IFERROR((VLOOKUP('Calculs Peaux et Cuirs (2024)'!A148,'Total (FAO) (2024)'!$A$4:$B$199,2,FALSE)*75%),"-"))</f>
        <v>356840</v>
      </c>
      <c r="C148" s="81">
        <f>IFERROR(VLOOKUP(A148,'Total EUROSTATS (2024)'!$A$5:$L$41,12,FALSE),IFERROR((VLOOKUP('Calculs Peaux et Cuirs (2024)'!A148,'Total (FAO) (2024)'!$A$4:$B$199,2)*25%),"-"))</f>
        <v>45590</v>
      </c>
      <c r="D148" s="81"/>
      <c r="E148" s="81"/>
      <c r="F148" s="81"/>
      <c r="G148" s="81"/>
      <c r="H148" s="81">
        <f t="shared" si="32"/>
        <v>214104</v>
      </c>
      <c r="I148" s="81">
        <f t="shared" si="32"/>
        <v>27354</v>
      </c>
      <c r="J148" s="81">
        <f t="shared" si="33"/>
        <v>0</v>
      </c>
      <c r="K148" s="81">
        <f t="shared" si="33"/>
        <v>0</v>
      </c>
      <c r="L148" s="81">
        <f t="shared" si="33"/>
        <v>0</v>
      </c>
      <c r="M148" s="81">
        <f t="shared" si="33"/>
        <v>0</v>
      </c>
      <c r="N148" s="81">
        <f t="shared" si="34"/>
        <v>7493640</v>
      </c>
      <c r="O148" s="81">
        <f t="shared" si="35"/>
        <v>355602</v>
      </c>
      <c r="P148" s="81">
        <f t="shared" si="36"/>
        <v>0</v>
      </c>
      <c r="Q148" s="81">
        <f t="shared" si="37"/>
        <v>0</v>
      </c>
      <c r="R148" s="81">
        <f t="shared" si="38"/>
        <v>0</v>
      </c>
      <c r="S148" s="81">
        <f t="shared" si="39"/>
        <v>0</v>
      </c>
      <c r="T148" s="81">
        <f t="shared" si="40"/>
        <v>1873410</v>
      </c>
      <c r="U148" s="81">
        <f t="shared" si="41"/>
        <v>1155706.5</v>
      </c>
      <c r="V148" s="81">
        <f t="shared" si="42"/>
        <v>0</v>
      </c>
      <c r="W148" s="81">
        <f t="shared" si="43"/>
        <v>0</v>
      </c>
      <c r="X148" s="81">
        <f t="shared" si="44"/>
        <v>0</v>
      </c>
      <c r="Y148" s="81">
        <f t="shared" si="45"/>
        <v>0</v>
      </c>
    </row>
    <row r="149" spans="1:235" s="82" customFormat="1" ht="28" customHeight="1" x14ac:dyDescent="0.35">
      <c r="A149" s="1" t="s">
        <v>337</v>
      </c>
      <c r="B149" s="81">
        <f>IFERROR(VLOOKUP(A149,'Total EUROSTATS (2024)'!$A$5:$N$41,13,FALSE),IFERROR((VLOOKUP('Calculs Peaux et Cuirs (2024)'!A149,'Total (FAO) (2024)'!$A$4:$B$199,2,FALSE)*75%),"-"))</f>
        <v>5713.5</v>
      </c>
      <c r="C149" s="81">
        <f>IFERROR(VLOOKUP(A149,'Total EUROSTATS (2024)'!$A$5:$L$41,12,FALSE),IFERROR((VLOOKUP('Calculs Peaux et Cuirs (2024)'!A149,'Total (FAO) (2024)'!$A$4:$B$199,2)*25%),"-"))</f>
        <v>1904.5</v>
      </c>
      <c r="D149" s="81"/>
      <c r="E149" s="81"/>
      <c r="F149" s="81"/>
      <c r="G149" s="81"/>
      <c r="H149" s="83">
        <f t="shared" si="32"/>
        <v>3428.1</v>
      </c>
      <c r="I149" s="83">
        <f t="shared" si="32"/>
        <v>1142.7</v>
      </c>
      <c r="J149" s="81">
        <f t="shared" si="33"/>
        <v>0</v>
      </c>
      <c r="K149" s="81">
        <f t="shared" si="33"/>
        <v>0</v>
      </c>
      <c r="L149" s="81">
        <f t="shared" si="33"/>
        <v>0</v>
      </c>
      <c r="M149" s="81">
        <f t="shared" si="33"/>
        <v>0</v>
      </c>
      <c r="N149" s="83">
        <f t="shared" si="34"/>
        <v>119983.5</v>
      </c>
      <c r="O149" s="83">
        <f t="shared" si="35"/>
        <v>14855.1</v>
      </c>
      <c r="P149" s="81">
        <f t="shared" si="36"/>
        <v>0</v>
      </c>
      <c r="Q149" s="81">
        <f t="shared" si="37"/>
        <v>0</v>
      </c>
      <c r="R149" s="81">
        <f t="shared" si="38"/>
        <v>0</v>
      </c>
      <c r="S149" s="81">
        <f t="shared" si="39"/>
        <v>0</v>
      </c>
      <c r="T149" s="83">
        <f t="shared" si="40"/>
        <v>29995.875</v>
      </c>
      <c r="U149" s="83">
        <f t="shared" si="41"/>
        <v>48279.075000000004</v>
      </c>
      <c r="V149" s="81">
        <f t="shared" si="42"/>
        <v>0</v>
      </c>
      <c r="W149" s="81">
        <f t="shared" si="43"/>
        <v>0</v>
      </c>
      <c r="X149" s="81">
        <f t="shared" si="44"/>
        <v>0</v>
      </c>
      <c r="Y149" s="81">
        <f t="shared" si="45"/>
        <v>0</v>
      </c>
      <c r="Z149" s="14"/>
      <c r="AA149" s="14"/>
      <c r="AB149" s="14"/>
      <c r="AC149" s="14"/>
      <c r="AD149" s="14"/>
      <c r="AE149" s="14"/>
      <c r="AF149" s="14"/>
      <c r="AG149" s="14"/>
      <c r="AH149" s="14"/>
      <c r="AI149" s="14"/>
      <c r="AJ149" s="14"/>
      <c r="AK149" s="14"/>
      <c r="AL149" s="14"/>
      <c r="AM149" s="14"/>
      <c r="AN149" s="14"/>
      <c r="AO149" s="14"/>
      <c r="AP149" s="14"/>
      <c r="AQ149" s="14"/>
      <c r="AR149" s="14"/>
      <c r="AS149" s="14"/>
      <c r="AT149" s="14"/>
      <c r="AU149" s="14"/>
      <c r="AV149" s="14"/>
      <c r="AW149" s="14"/>
      <c r="AX149" s="14"/>
      <c r="AY149" s="14"/>
      <c r="AZ149" s="14"/>
      <c r="BA149" s="14"/>
      <c r="BB149" s="14"/>
      <c r="BC149" s="14"/>
      <c r="BD149" s="14"/>
      <c r="BE149" s="14"/>
      <c r="BF149" s="14"/>
      <c r="BG149" s="14"/>
      <c r="BH149" s="14"/>
      <c r="BI149" s="14"/>
      <c r="BJ149" s="14"/>
      <c r="BK149" s="14"/>
      <c r="BL149" s="14"/>
      <c r="BM149" s="14"/>
      <c r="BN149" s="14"/>
      <c r="BO149" s="14"/>
      <c r="BP149" s="14"/>
      <c r="BQ149" s="14"/>
      <c r="BR149" s="14"/>
      <c r="BS149" s="14"/>
      <c r="BT149" s="14"/>
      <c r="BU149" s="14"/>
      <c r="BV149" s="14"/>
      <c r="BW149" s="14"/>
      <c r="BX149" s="14"/>
      <c r="BY149" s="14"/>
      <c r="BZ149" s="14"/>
      <c r="CA149" s="14"/>
      <c r="CB149" s="14"/>
      <c r="CC149" s="14"/>
      <c r="CD149" s="14"/>
      <c r="CE149" s="14"/>
      <c r="CF149" s="14"/>
      <c r="CG149" s="14"/>
      <c r="CH149" s="14"/>
      <c r="CI149" s="14"/>
      <c r="CJ149" s="14"/>
      <c r="CK149" s="14"/>
      <c r="CL149" s="14"/>
      <c r="CM149" s="14"/>
      <c r="CN149" s="14"/>
      <c r="CO149" s="14"/>
      <c r="CP149" s="14"/>
      <c r="CQ149" s="14"/>
      <c r="CR149" s="14"/>
      <c r="CS149" s="14"/>
      <c r="CT149" s="14"/>
      <c r="CU149" s="14"/>
      <c r="CV149" s="14"/>
      <c r="CW149" s="14"/>
      <c r="CX149" s="14"/>
      <c r="CY149" s="14"/>
      <c r="CZ149" s="14"/>
      <c r="DA149" s="14"/>
      <c r="DB149" s="14"/>
      <c r="DC149" s="14"/>
      <c r="DD149" s="14"/>
      <c r="DE149" s="14"/>
      <c r="DF149" s="14"/>
      <c r="DG149" s="14"/>
      <c r="DH149" s="14"/>
      <c r="DI149" s="14"/>
      <c r="DJ149" s="14"/>
      <c r="DK149" s="14"/>
      <c r="DL149" s="14"/>
      <c r="DM149" s="14"/>
      <c r="DN149" s="14"/>
      <c r="DO149" s="14"/>
      <c r="DP149" s="14"/>
      <c r="DQ149" s="14"/>
      <c r="DR149" s="14"/>
      <c r="DS149" s="14"/>
      <c r="DT149" s="14"/>
      <c r="DU149" s="14"/>
      <c r="DV149" s="14"/>
      <c r="DW149" s="14"/>
      <c r="DX149" s="14"/>
      <c r="DY149" s="14"/>
      <c r="DZ149" s="14"/>
      <c r="EA149" s="14"/>
      <c r="EB149" s="14"/>
      <c r="EC149" s="14"/>
      <c r="ED149" s="14"/>
      <c r="EE149" s="14"/>
      <c r="EF149" s="14"/>
      <c r="EG149" s="14"/>
      <c r="EH149" s="3"/>
      <c r="EI149" s="3"/>
      <c r="EJ149" s="3"/>
      <c r="EK149" s="3"/>
      <c r="EL149" s="3"/>
      <c r="EM149" s="3"/>
      <c r="EN149" s="3"/>
      <c r="EO149" s="3"/>
      <c r="EP149" s="3"/>
      <c r="EQ149" s="3"/>
      <c r="ER149" s="3"/>
      <c r="ES149" s="3"/>
      <c r="ET149" s="3"/>
      <c r="EU149" s="3"/>
      <c r="EV149" s="3"/>
      <c r="EW149" s="3"/>
      <c r="EX149" s="3"/>
      <c r="EY149" s="3"/>
      <c r="EZ149" s="3"/>
      <c r="FA149" s="3"/>
      <c r="FB149" s="3"/>
      <c r="FC149" s="3"/>
      <c r="FD149" s="3"/>
      <c r="FE149" s="3"/>
      <c r="FF149" s="3"/>
      <c r="FG149" s="3"/>
      <c r="FH149" s="3"/>
      <c r="FI149" s="3"/>
      <c r="FJ149" s="3"/>
      <c r="FK149" s="3"/>
      <c r="FL149" s="3"/>
      <c r="FM149" s="3"/>
      <c r="FN149" s="3"/>
      <c r="FO149" s="3"/>
      <c r="FP149" s="3"/>
      <c r="FQ149" s="3"/>
      <c r="FR149" s="3"/>
      <c r="FS149" s="3"/>
      <c r="FT149" s="3"/>
      <c r="FU149" s="3"/>
      <c r="FV149" s="3"/>
      <c r="FW149" s="3"/>
      <c r="FX149" s="3"/>
      <c r="FY149" s="3"/>
      <c r="FZ149" s="3"/>
      <c r="GA149" s="3"/>
      <c r="GB149" s="3"/>
      <c r="GC149" s="3"/>
      <c r="GD149" s="3"/>
      <c r="GE149" s="3"/>
      <c r="GF149" s="3"/>
      <c r="GG149" s="3"/>
      <c r="GH149" s="3"/>
      <c r="GI149" s="3"/>
      <c r="GJ149" s="3"/>
      <c r="GK149" s="3"/>
      <c r="GL149" s="3"/>
      <c r="GM149" s="3"/>
      <c r="GN149" s="3"/>
      <c r="GO149" s="3"/>
      <c r="GP149" s="3"/>
      <c r="GQ149" s="3"/>
      <c r="GR149" s="3"/>
      <c r="GS149" s="3"/>
      <c r="GT149" s="3"/>
      <c r="GU149" s="3"/>
      <c r="GV149" s="3"/>
      <c r="GW149" s="3"/>
      <c r="GX149" s="3"/>
      <c r="GY149" s="3"/>
      <c r="GZ149" s="3"/>
      <c r="HA149" s="3"/>
      <c r="HB149" s="3"/>
      <c r="HC149" s="3"/>
      <c r="HD149" s="3"/>
      <c r="HE149" s="3"/>
      <c r="HF149" s="3"/>
      <c r="HG149" s="3"/>
      <c r="HH149" s="3"/>
      <c r="HI149" s="3"/>
      <c r="HJ149" s="3"/>
      <c r="HK149" s="3"/>
      <c r="HL149" s="3"/>
      <c r="HM149" s="3"/>
      <c r="HN149" s="3"/>
      <c r="HO149" s="3"/>
      <c r="HP149" s="3"/>
      <c r="HQ149" s="3"/>
      <c r="HR149" s="3"/>
      <c r="HS149" s="3"/>
      <c r="HT149" s="3"/>
      <c r="HU149" s="3"/>
      <c r="HV149" s="3"/>
      <c r="HW149" s="3"/>
      <c r="HX149" s="3"/>
      <c r="HY149" s="3"/>
      <c r="HZ149" s="3"/>
      <c r="IA149" s="3"/>
    </row>
    <row r="150" spans="1:235" ht="28" customHeight="1" x14ac:dyDescent="0.35">
      <c r="A150" s="1" t="s">
        <v>338</v>
      </c>
      <c r="B150" s="81">
        <f>IFERROR(VLOOKUP(A150,'Total EUROSTATS (2024)'!$A$5:$N$41,13,FALSE),IFERROR((VLOOKUP('Calculs Peaux et Cuirs (2024)'!A150,'Total (FAO) (2024)'!$A$4:$B$199,2,FALSE)*75%),"-"))</f>
        <v>482223</v>
      </c>
      <c r="C150" s="81">
        <f>IFERROR(VLOOKUP(A150,'Total EUROSTATS (2024)'!$A$5:$L$41,12,FALSE),IFERROR((VLOOKUP('Calculs Peaux et Cuirs (2024)'!A150,'Total (FAO) (2024)'!$A$4:$B$199,2)*25%),"-"))</f>
        <v>160741</v>
      </c>
      <c r="D150" s="81"/>
      <c r="E150" s="81"/>
      <c r="F150" s="81"/>
      <c r="G150" s="81"/>
      <c r="H150" s="81">
        <f t="shared" si="32"/>
        <v>289333.8</v>
      </c>
      <c r="I150" s="81">
        <f t="shared" si="32"/>
        <v>96444.599999999991</v>
      </c>
      <c r="J150" s="81">
        <f t="shared" si="33"/>
        <v>0</v>
      </c>
      <c r="K150" s="81">
        <f t="shared" si="33"/>
        <v>0</v>
      </c>
      <c r="L150" s="81">
        <f t="shared" si="33"/>
        <v>0</v>
      </c>
      <c r="M150" s="81">
        <f t="shared" si="33"/>
        <v>0</v>
      </c>
      <c r="N150" s="81">
        <f t="shared" si="34"/>
        <v>10126683</v>
      </c>
      <c r="O150" s="81">
        <f t="shared" si="35"/>
        <v>1253779.7999999998</v>
      </c>
      <c r="P150" s="81">
        <f t="shared" si="36"/>
        <v>0</v>
      </c>
      <c r="Q150" s="81">
        <f t="shared" si="37"/>
        <v>0</v>
      </c>
      <c r="R150" s="81">
        <f t="shared" si="38"/>
        <v>0</v>
      </c>
      <c r="S150" s="81">
        <f t="shared" si="39"/>
        <v>0</v>
      </c>
      <c r="T150" s="81">
        <f t="shared" si="40"/>
        <v>2531670.75</v>
      </c>
      <c r="U150" s="81">
        <f t="shared" si="41"/>
        <v>4074784.3499999996</v>
      </c>
      <c r="V150" s="81">
        <f t="shared" si="42"/>
        <v>0</v>
      </c>
      <c r="W150" s="81">
        <f t="shared" si="43"/>
        <v>0</v>
      </c>
      <c r="X150" s="81">
        <f t="shared" si="44"/>
        <v>0</v>
      </c>
      <c r="Y150" s="81">
        <f t="shared" si="45"/>
        <v>0</v>
      </c>
    </row>
    <row r="151" spans="1:235" ht="28" customHeight="1" x14ac:dyDescent="0.35">
      <c r="A151" s="1" t="s">
        <v>339</v>
      </c>
      <c r="B151" s="81">
        <f>IFERROR(VLOOKUP(A151,'Total EUROSTATS (2024)'!$A$5:$N$41,13,FALSE),IFERROR((VLOOKUP('Calculs Peaux et Cuirs (2024)'!A151,'Total (FAO) (2024)'!$A$4:$B$199,2,FALSE)*75%),"-"))</f>
        <v>137161.5</v>
      </c>
      <c r="C151" s="81">
        <f>IFERROR(VLOOKUP(A151,'Total EUROSTATS (2024)'!$A$5:$L$41,12,FALSE),IFERROR((VLOOKUP('Calculs Peaux et Cuirs (2024)'!A151,'Total (FAO) (2024)'!$A$4:$B$199,2)*25%),"-"))</f>
        <v>33914.75</v>
      </c>
      <c r="D151" s="81"/>
      <c r="E151" s="81"/>
      <c r="F151" s="81"/>
      <c r="G151" s="81"/>
      <c r="H151" s="81">
        <f t="shared" si="32"/>
        <v>82296.899999999994</v>
      </c>
      <c r="I151" s="81">
        <f t="shared" si="32"/>
        <v>20348.849999999999</v>
      </c>
      <c r="J151" s="81">
        <f t="shared" si="33"/>
        <v>0</v>
      </c>
      <c r="K151" s="81">
        <f t="shared" si="33"/>
        <v>0</v>
      </c>
      <c r="L151" s="81">
        <f t="shared" si="33"/>
        <v>0</v>
      </c>
      <c r="M151" s="81">
        <f t="shared" si="33"/>
        <v>0</v>
      </c>
      <c r="N151" s="81">
        <f t="shared" si="34"/>
        <v>2880391.5</v>
      </c>
      <c r="O151" s="81">
        <f t="shared" si="35"/>
        <v>264535.05</v>
      </c>
      <c r="P151" s="81">
        <f t="shared" si="36"/>
        <v>0</v>
      </c>
      <c r="Q151" s="81">
        <f t="shared" si="37"/>
        <v>0</v>
      </c>
      <c r="R151" s="81">
        <f t="shared" si="38"/>
        <v>0</v>
      </c>
      <c r="S151" s="81">
        <f t="shared" si="39"/>
        <v>0</v>
      </c>
      <c r="T151" s="81">
        <f t="shared" si="40"/>
        <v>720097.875</v>
      </c>
      <c r="U151" s="81">
        <f t="shared" si="41"/>
        <v>859738.91249999998</v>
      </c>
      <c r="V151" s="81">
        <f t="shared" si="42"/>
        <v>0</v>
      </c>
      <c r="W151" s="81">
        <f t="shared" si="43"/>
        <v>0</v>
      </c>
      <c r="X151" s="81">
        <f t="shared" si="44"/>
        <v>0</v>
      </c>
      <c r="Y151" s="81">
        <f t="shared" si="45"/>
        <v>0</v>
      </c>
    </row>
    <row r="152" spans="1:235" ht="28" customHeight="1" x14ac:dyDescent="0.35">
      <c r="A152" s="1" t="s">
        <v>340</v>
      </c>
      <c r="B152" s="81">
        <f>IFERROR(VLOOKUP(A152,'Total EUROSTATS (2024)'!$A$5:$N$41,13,FALSE),IFERROR((VLOOKUP('Calculs Peaux et Cuirs (2024)'!A152,'Total (FAO) (2024)'!$A$4:$B$199,2,FALSE)*75%),"-"))</f>
        <v>359974.5</v>
      </c>
      <c r="C152" s="81">
        <f>IFERROR(VLOOKUP(A152,'Total EUROSTATS (2024)'!$A$5:$L$41,12,FALSE),IFERROR((VLOOKUP('Calculs Peaux et Cuirs (2024)'!A152,'Total (FAO) (2024)'!$A$4:$B$199,2)*25%),"-"))</f>
        <v>33914.75</v>
      </c>
      <c r="D152" s="81"/>
      <c r="E152" s="81"/>
      <c r="F152" s="81"/>
      <c r="G152" s="81"/>
      <c r="H152" s="81">
        <f t="shared" si="32"/>
        <v>215984.69999999998</v>
      </c>
      <c r="I152" s="81">
        <f t="shared" si="32"/>
        <v>20348.849999999999</v>
      </c>
      <c r="J152" s="81">
        <f t="shared" si="33"/>
        <v>0</v>
      </c>
      <c r="K152" s="81">
        <f t="shared" si="33"/>
        <v>0</v>
      </c>
      <c r="L152" s="81">
        <f t="shared" si="33"/>
        <v>0</v>
      </c>
      <c r="M152" s="81">
        <f t="shared" si="33"/>
        <v>0</v>
      </c>
      <c r="N152" s="81">
        <f t="shared" si="34"/>
        <v>7559464.4999999991</v>
      </c>
      <c r="O152" s="81">
        <f t="shared" si="35"/>
        <v>264535.05</v>
      </c>
      <c r="P152" s="81">
        <f t="shared" si="36"/>
        <v>0</v>
      </c>
      <c r="Q152" s="81">
        <f t="shared" si="37"/>
        <v>0</v>
      </c>
      <c r="R152" s="81">
        <f t="shared" si="38"/>
        <v>0</v>
      </c>
      <c r="S152" s="81">
        <f t="shared" si="39"/>
        <v>0</v>
      </c>
      <c r="T152" s="81">
        <f t="shared" si="40"/>
        <v>1889866.1249999998</v>
      </c>
      <c r="U152" s="81">
        <f t="shared" si="41"/>
        <v>859738.91249999998</v>
      </c>
      <c r="V152" s="81">
        <f t="shared" si="42"/>
        <v>0</v>
      </c>
      <c r="W152" s="81">
        <f t="shared" si="43"/>
        <v>0</v>
      </c>
      <c r="X152" s="81">
        <f t="shared" si="44"/>
        <v>0</v>
      </c>
      <c r="Y152" s="81">
        <f t="shared" si="45"/>
        <v>0</v>
      </c>
    </row>
    <row r="153" spans="1:235" ht="28" customHeight="1" x14ac:dyDescent="0.35">
      <c r="A153" s="1" t="s">
        <v>341</v>
      </c>
      <c r="B153" s="81">
        <f>IFERROR(VLOOKUP(A153,'Total EUROSTATS (2024)'!$A$5:$N$41,13,FALSE),IFERROR((VLOOKUP('Calculs Peaux et Cuirs (2024)'!A153,'Total (FAO) (2024)'!$A$4:$B$199,2,FALSE)*75%),"-"))</f>
        <v>219340</v>
      </c>
      <c r="C153" s="81">
        <f>IFERROR(VLOOKUP(A153,'Total EUROSTATS (2024)'!$A$5:$L$41,12,FALSE),IFERROR((VLOOKUP('Calculs Peaux et Cuirs (2024)'!A153,'Total (FAO) (2024)'!$A$4:$B$199,2)*25%),"-"))</f>
        <v>4930</v>
      </c>
      <c r="D153" s="81"/>
      <c r="E153" s="81"/>
      <c r="F153" s="81"/>
      <c r="G153" s="81"/>
      <c r="H153" s="81">
        <f t="shared" si="32"/>
        <v>131604</v>
      </c>
      <c r="I153" s="81">
        <f t="shared" si="32"/>
        <v>2958</v>
      </c>
      <c r="J153" s="81">
        <f t="shared" si="33"/>
        <v>0</v>
      </c>
      <c r="K153" s="81">
        <f t="shared" si="33"/>
        <v>0</v>
      </c>
      <c r="L153" s="81">
        <f t="shared" si="33"/>
        <v>0</v>
      </c>
      <c r="M153" s="81">
        <f t="shared" si="33"/>
        <v>0</v>
      </c>
      <c r="N153" s="81">
        <f t="shared" si="34"/>
        <v>4606140</v>
      </c>
      <c r="O153" s="81">
        <f t="shared" si="35"/>
        <v>38454</v>
      </c>
      <c r="P153" s="81">
        <f t="shared" si="36"/>
        <v>0</v>
      </c>
      <c r="Q153" s="81">
        <f t="shared" si="37"/>
        <v>0</v>
      </c>
      <c r="R153" s="81">
        <f t="shared" si="38"/>
        <v>0</v>
      </c>
      <c r="S153" s="81">
        <f t="shared" si="39"/>
        <v>0</v>
      </c>
      <c r="T153" s="81">
        <f t="shared" si="40"/>
        <v>1151535</v>
      </c>
      <c r="U153" s="81">
        <f t="shared" si="41"/>
        <v>124975.5</v>
      </c>
      <c r="V153" s="81">
        <f t="shared" si="42"/>
        <v>0</v>
      </c>
      <c r="W153" s="81">
        <f t="shared" si="43"/>
        <v>0</v>
      </c>
      <c r="X153" s="81">
        <f t="shared" si="44"/>
        <v>0</v>
      </c>
      <c r="Y153" s="81">
        <f t="shared" si="45"/>
        <v>0</v>
      </c>
    </row>
    <row r="154" spans="1:235" ht="28" customHeight="1" x14ac:dyDescent="0.35">
      <c r="A154" s="1" t="s">
        <v>342</v>
      </c>
      <c r="B154" s="81">
        <f>IFERROR(VLOOKUP(A154,'Total EUROSTATS (2024)'!$A$5:$N$41,13,FALSE),IFERROR((VLOOKUP('Calculs Peaux et Cuirs (2024)'!A154,'Total (FAO) (2024)'!$A$4:$B$199,2,FALSE)*75%),"-"))</f>
        <v>136110</v>
      </c>
      <c r="C154" s="81">
        <f>IFERROR(VLOOKUP(A154,'Total EUROSTATS (2024)'!$A$5:$L$41,12,FALSE),IFERROR((VLOOKUP('Calculs Peaux et Cuirs (2024)'!A154,'Total (FAO) (2024)'!$A$4:$B$199,2)*25%),"-"))</f>
        <v>14880</v>
      </c>
      <c r="D154" s="81"/>
      <c r="E154" s="81"/>
      <c r="F154" s="81"/>
      <c r="G154" s="81"/>
      <c r="H154" s="81">
        <f t="shared" si="32"/>
        <v>81666</v>
      </c>
      <c r="I154" s="81">
        <f t="shared" si="32"/>
        <v>8928</v>
      </c>
      <c r="J154" s="81">
        <f t="shared" si="33"/>
        <v>0</v>
      </c>
      <c r="K154" s="81">
        <f t="shared" si="33"/>
        <v>0</v>
      </c>
      <c r="L154" s="81">
        <f t="shared" si="33"/>
        <v>0</v>
      </c>
      <c r="M154" s="81">
        <f t="shared" si="33"/>
        <v>0</v>
      </c>
      <c r="N154" s="81">
        <f t="shared" si="34"/>
        <v>2858310</v>
      </c>
      <c r="O154" s="81">
        <f t="shared" si="35"/>
        <v>116064</v>
      </c>
      <c r="P154" s="81">
        <f t="shared" si="36"/>
        <v>0</v>
      </c>
      <c r="Q154" s="81">
        <f t="shared" si="37"/>
        <v>0</v>
      </c>
      <c r="R154" s="81">
        <f t="shared" si="38"/>
        <v>0</v>
      </c>
      <c r="S154" s="81">
        <f t="shared" si="39"/>
        <v>0</v>
      </c>
      <c r="T154" s="81">
        <f t="shared" si="40"/>
        <v>714577.5</v>
      </c>
      <c r="U154" s="81">
        <f t="shared" si="41"/>
        <v>377208</v>
      </c>
      <c r="V154" s="81">
        <f t="shared" si="42"/>
        <v>0</v>
      </c>
      <c r="W154" s="81">
        <f t="shared" si="43"/>
        <v>0</v>
      </c>
      <c r="X154" s="81">
        <f t="shared" si="44"/>
        <v>0</v>
      </c>
      <c r="Y154" s="81">
        <f t="shared" si="45"/>
        <v>0</v>
      </c>
    </row>
    <row r="155" spans="1:235" ht="28" customHeight="1" x14ac:dyDescent="0.35">
      <c r="A155" s="1" t="s">
        <v>674</v>
      </c>
      <c r="B155" s="81">
        <f>IFERROR(VLOOKUP(A155,'Total EUROSTATS (2024)'!$A$5:$N$41,13,FALSE),IFERROR((VLOOKUP('Calculs Peaux et Cuirs (2024)'!A155,'Total (FAO) (2024)'!$A$4:$B$199,2,FALSE)*75%),"-"))</f>
        <v>0</v>
      </c>
      <c r="C155" s="81">
        <f>IFERROR(VLOOKUP(A155,'Total EUROSTATS (2024)'!$A$5:$L$41,12,FALSE),IFERROR((VLOOKUP('Calculs Peaux et Cuirs (2024)'!A155,'Total (FAO) (2024)'!$A$4:$B$199,2)*25%),"-"))</f>
        <v>0</v>
      </c>
      <c r="D155" s="81"/>
      <c r="E155" s="81"/>
      <c r="F155" s="81"/>
      <c r="G155" s="81"/>
      <c r="H155" s="81">
        <f t="shared" si="32"/>
        <v>0</v>
      </c>
      <c r="I155" s="81">
        <f t="shared" si="32"/>
        <v>0</v>
      </c>
      <c r="J155" s="81">
        <f t="shared" si="33"/>
        <v>0</v>
      </c>
      <c r="K155" s="81">
        <f t="shared" si="33"/>
        <v>0</v>
      </c>
      <c r="L155" s="81">
        <f t="shared" si="33"/>
        <v>0</v>
      </c>
      <c r="M155" s="81">
        <f t="shared" si="33"/>
        <v>0</v>
      </c>
      <c r="N155" s="81">
        <f t="shared" si="34"/>
        <v>0</v>
      </c>
      <c r="O155" s="81">
        <f t="shared" si="35"/>
        <v>0</v>
      </c>
      <c r="P155" s="81">
        <f t="shared" si="36"/>
        <v>0</v>
      </c>
      <c r="Q155" s="81">
        <f t="shared" si="37"/>
        <v>0</v>
      </c>
      <c r="R155" s="81">
        <f t="shared" si="38"/>
        <v>0</v>
      </c>
      <c r="S155" s="81">
        <f t="shared" si="39"/>
        <v>0</v>
      </c>
      <c r="T155" s="81">
        <f t="shared" si="40"/>
        <v>0</v>
      </c>
      <c r="U155" s="81">
        <f t="shared" si="41"/>
        <v>0</v>
      </c>
      <c r="V155" s="81">
        <f t="shared" si="42"/>
        <v>0</v>
      </c>
      <c r="W155" s="81">
        <f t="shared" si="43"/>
        <v>0</v>
      </c>
      <c r="X155" s="81">
        <f t="shared" si="44"/>
        <v>0</v>
      </c>
      <c r="Y155" s="81">
        <f t="shared" si="45"/>
        <v>0</v>
      </c>
    </row>
    <row r="156" spans="1:235" ht="28" customHeight="1" x14ac:dyDescent="0.35">
      <c r="A156" s="1" t="s">
        <v>675</v>
      </c>
      <c r="B156" s="81">
        <f>IFERROR(VLOOKUP(A156,'Total EUROSTATS (2024)'!$A$5:$N$41,13,FALSE),IFERROR((VLOOKUP('Calculs Peaux et Cuirs (2024)'!A156,'Total (FAO) (2024)'!$A$4:$B$199,2,FALSE)*75%),"-"))</f>
        <v>5655766.5</v>
      </c>
      <c r="C156" s="81">
        <f>IFERROR(VLOOKUP(A156,'Total EUROSTATS (2024)'!$A$5:$L$41,12,FALSE),IFERROR((VLOOKUP('Calculs Peaux et Cuirs (2024)'!A156,'Total (FAO) (2024)'!$A$4:$B$199,2)*25%),"-"))</f>
        <v>713000</v>
      </c>
      <c r="D156" s="81"/>
      <c r="E156" s="81"/>
      <c r="F156" s="81"/>
      <c r="G156" s="81"/>
      <c r="H156" s="81">
        <f t="shared" si="32"/>
        <v>3393459.9</v>
      </c>
      <c r="I156" s="81">
        <f t="shared" si="32"/>
        <v>427800</v>
      </c>
      <c r="J156" s="81">
        <f t="shared" si="33"/>
        <v>0</v>
      </c>
      <c r="K156" s="81">
        <f t="shared" si="33"/>
        <v>0</v>
      </c>
      <c r="L156" s="81">
        <f t="shared" si="33"/>
        <v>0</v>
      </c>
      <c r="M156" s="81">
        <f t="shared" si="33"/>
        <v>0</v>
      </c>
      <c r="N156" s="81">
        <f t="shared" si="34"/>
        <v>118771096.5</v>
      </c>
      <c r="O156" s="81">
        <f t="shared" si="35"/>
        <v>5561400</v>
      </c>
      <c r="P156" s="81">
        <f t="shared" si="36"/>
        <v>0</v>
      </c>
      <c r="Q156" s="81">
        <f t="shared" si="37"/>
        <v>0</v>
      </c>
      <c r="R156" s="81">
        <f t="shared" si="38"/>
        <v>0</v>
      </c>
      <c r="S156" s="81">
        <f t="shared" si="39"/>
        <v>0</v>
      </c>
      <c r="T156" s="81">
        <f t="shared" si="40"/>
        <v>29692774.125</v>
      </c>
      <c r="U156" s="81">
        <f t="shared" si="41"/>
        <v>18074550</v>
      </c>
      <c r="V156" s="81">
        <f t="shared" si="42"/>
        <v>0</v>
      </c>
      <c r="W156" s="81">
        <f t="shared" si="43"/>
        <v>0</v>
      </c>
      <c r="X156" s="81">
        <f t="shared" si="44"/>
        <v>0</v>
      </c>
      <c r="Y156" s="81">
        <f t="shared" si="45"/>
        <v>0</v>
      </c>
    </row>
    <row r="157" spans="1:235" ht="28" customHeight="1" x14ac:dyDescent="0.35">
      <c r="A157" s="1" t="s">
        <v>344</v>
      </c>
      <c r="B157" s="81">
        <f>IFERROR(VLOOKUP(A157,'Total EUROSTATS (2024)'!$A$5:$N$41,13,FALSE),IFERROR((VLOOKUP('Calculs Peaux et Cuirs (2024)'!A157,'Total (FAO) (2024)'!$A$4:$B$199,2,FALSE)*75%),"-"))</f>
        <v>351678</v>
      </c>
      <c r="C157" s="81">
        <f>IFERROR(VLOOKUP(A157,'Total EUROSTATS (2024)'!$A$5:$L$41,12,FALSE),IFERROR((VLOOKUP('Calculs Peaux et Cuirs (2024)'!A157,'Total (FAO) (2024)'!$A$4:$B$199,2)*25%),"-"))</f>
        <v>117226</v>
      </c>
      <c r="D157" s="81"/>
      <c r="E157" s="81"/>
      <c r="F157" s="81"/>
      <c r="G157" s="81"/>
      <c r="H157" s="81">
        <f t="shared" si="32"/>
        <v>211006.8</v>
      </c>
      <c r="I157" s="81">
        <f t="shared" si="32"/>
        <v>70335.599999999991</v>
      </c>
      <c r="J157" s="81">
        <f t="shared" si="33"/>
        <v>0</v>
      </c>
      <c r="K157" s="81">
        <f t="shared" si="33"/>
        <v>0</v>
      </c>
      <c r="L157" s="81">
        <f t="shared" si="33"/>
        <v>0</v>
      </c>
      <c r="M157" s="81">
        <f t="shared" si="33"/>
        <v>0</v>
      </c>
      <c r="N157" s="81">
        <f t="shared" si="34"/>
        <v>7385238</v>
      </c>
      <c r="O157" s="81">
        <f t="shared" si="35"/>
        <v>914362.79999999993</v>
      </c>
      <c r="P157" s="81">
        <f t="shared" si="36"/>
        <v>0</v>
      </c>
      <c r="Q157" s="81">
        <f t="shared" si="37"/>
        <v>0</v>
      </c>
      <c r="R157" s="81">
        <f t="shared" si="38"/>
        <v>0</v>
      </c>
      <c r="S157" s="81">
        <f t="shared" si="39"/>
        <v>0</v>
      </c>
      <c r="T157" s="81">
        <f t="shared" si="40"/>
        <v>1846309.5</v>
      </c>
      <c r="U157" s="81">
        <f t="shared" si="41"/>
        <v>2971679.0999999996</v>
      </c>
      <c r="V157" s="81">
        <f t="shared" si="42"/>
        <v>0</v>
      </c>
      <c r="W157" s="81">
        <f t="shared" si="43"/>
        <v>0</v>
      </c>
      <c r="X157" s="81">
        <f t="shared" si="44"/>
        <v>0</v>
      </c>
      <c r="Y157" s="81">
        <f t="shared" si="45"/>
        <v>0</v>
      </c>
    </row>
    <row r="158" spans="1:235" ht="28" customHeight="1" x14ac:dyDescent="0.35">
      <c r="A158" s="1" t="s">
        <v>345</v>
      </c>
      <c r="B158" s="81">
        <f>IFERROR(VLOOKUP(A158,'Total EUROSTATS (2024)'!$A$5:$N$41,13,FALSE),IFERROR((VLOOKUP('Calculs Peaux et Cuirs (2024)'!A158,'Total (FAO) (2024)'!$A$4:$B$199,2,FALSE)*75%),"-"))</f>
        <v>1644.75</v>
      </c>
      <c r="C158" s="81">
        <f>IFERROR(VLOOKUP(A158,'Total EUROSTATS (2024)'!$A$5:$L$41,12,FALSE),IFERROR((VLOOKUP('Calculs Peaux et Cuirs (2024)'!A158,'Total (FAO) (2024)'!$A$4:$B$199,2)*25%),"-"))</f>
        <v>548.25</v>
      </c>
      <c r="D158" s="81"/>
      <c r="E158" s="81"/>
      <c r="F158" s="81"/>
      <c r="G158" s="81"/>
      <c r="H158" s="81">
        <f t="shared" si="32"/>
        <v>986.84999999999991</v>
      </c>
      <c r="I158" s="81">
        <f t="shared" si="32"/>
        <v>328.95</v>
      </c>
      <c r="J158" s="81">
        <f t="shared" si="33"/>
        <v>0</v>
      </c>
      <c r="K158" s="81">
        <f t="shared" si="33"/>
        <v>0</v>
      </c>
      <c r="L158" s="81">
        <f t="shared" si="33"/>
        <v>0</v>
      </c>
      <c r="M158" s="81">
        <f t="shared" si="33"/>
        <v>0</v>
      </c>
      <c r="N158" s="81">
        <f t="shared" si="34"/>
        <v>34539.75</v>
      </c>
      <c r="O158" s="81">
        <f t="shared" si="35"/>
        <v>4276.3499999999995</v>
      </c>
      <c r="P158" s="81">
        <f t="shared" si="36"/>
        <v>0</v>
      </c>
      <c r="Q158" s="81">
        <f t="shared" si="37"/>
        <v>0</v>
      </c>
      <c r="R158" s="81">
        <f t="shared" si="38"/>
        <v>0</v>
      </c>
      <c r="S158" s="81">
        <f t="shared" si="39"/>
        <v>0</v>
      </c>
      <c r="T158" s="81">
        <f t="shared" si="40"/>
        <v>8634.9375</v>
      </c>
      <c r="U158" s="81">
        <f t="shared" si="41"/>
        <v>13898.137499999999</v>
      </c>
      <c r="V158" s="81">
        <f t="shared" si="42"/>
        <v>0</v>
      </c>
      <c r="W158" s="81">
        <f t="shared" si="43"/>
        <v>0</v>
      </c>
      <c r="X158" s="81">
        <f t="shared" si="44"/>
        <v>0</v>
      </c>
      <c r="Y158" s="81">
        <f t="shared" si="45"/>
        <v>0</v>
      </c>
    </row>
    <row r="159" spans="1:235" ht="28" customHeight="1" x14ac:dyDescent="0.35">
      <c r="A159" s="1" t="s">
        <v>346</v>
      </c>
      <c r="B159" s="81">
        <f>IFERROR(VLOOKUP(A159,'Total EUROSTATS (2024)'!$A$5:$N$41,13,FALSE),IFERROR((VLOOKUP('Calculs Peaux et Cuirs (2024)'!A159,'Total (FAO) (2024)'!$A$4:$B$199,2,FALSE)*75%),"-"))</f>
        <v>169.5</v>
      </c>
      <c r="C159" s="81">
        <f>IFERROR(VLOOKUP(A159,'Total EUROSTATS (2024)'!$A$5:$L$41,12,FALSE),IFERROR((VLOOKUP('Calculs Peaux et Cuirs (2024)'!A159,'Total (FAO) (2024)'!$A$4:$B$199,2)*25%),"-"))</f>
        <v>56.5</v>
      </c>
      <c r="D159" s="81"/>
      <c r="E159" s="81"/>
      <c r="F159" s="81"/>
      <c r="G159" s="81"/>
      <c r="H159" s="81">
        <f t="shared" si="32"/>
        <v>101.7</v>
      </c>
      <c r="I159" s="81">
        <f t="shared" si="32"/>
        <v>33.9</v>
      </c>
      <c r="J159" s="81">
        <f t="shared" si="33"/>
        <v>0</v>
      </c>
      <c r="K159" s="81">
        <f t="shared" si="33"/>
        <v>0</v>
      </c>
      <c r="L159" s="81">
        <f t="shared" si="33"/>
        <v>0</v>
      </c>
      <c r="M159" s="81">
        <f t="shared" si="33"/>
        <v>0</v>
      </c>
      <c r="N159" s="81">
        <f t="shared" si="34"/>
        <v>3559.5</v>
      </c>
      <c r="O159" s="81">
        <f t="shared" si="35"/>
        <v>440.7</v>
      </c>
      <c r="P159" s="81">
        <f t="shared" si="36"/>
        <v>0</v>
      </c>
      <c r="Q159" s="81">
        <f t="shared" si="37"/>
        <v>0</v>
      </c>
      <c r="R159" s="81">
        <f t="shared" si="38"/>
        <v>0</v>
      </c>
      <c r="S159" s="81">
        <f t="shared" si="39"/>
        <v>0</v>
      </c>
      <c r="T159" s="81">
        <f t="shared" si="40"/>
        <v>889.875</v>
      </c>
      <c r="U159" s="81">
        <f t="shared" si="41"/>
        <v>1432.2749999999999</v>
      </c>
      <c r="V159" s="81">
        <f t="shared" si="42"/>
        <v>0</v>
      </c>
      <c r="W159" s="81">
        <f t="shared" si="43"/>
        <v>0</v>
      </c>
      <c r="X159" s="81">
        <f t="shared" si="44"/>
        <v>0</v>
      </c>
      <c r="Y159" s="81">
        <f t="shared" si="45"/>
        <v>0</v>
      </c>
    </row>
    <row r="160" spans="1:235" s="82" customFormat="1" ht="28" customHeight="1" x14ac:dyDescent="0.35">
      <c r="A160" s="1" t="s">
        <v>347</v>
      </c>
      <c r="B160" s="81">
        <f>IFERROR(VLOOKUP(A160,'Total EUROSTATS (2024)'!$A$5:$N$41,13,FALSE),IFERROR((VLOOKUP('Calculs Peaux et Cuirs (2024)'!A160,'Total (FAO) (2024)'!$A$4:$B$199,2,FALSE)*75%),"-"))</f>
        <v>386.25</v>
      </c>
      <c r="C160" s="81">
        <f>IFERROR(VLOOKUP(A160,'Total EUROSTATS (2024)'!$A$5:$L$41,12,FALSE),IFERROR((VLOOKUP('Calculs Peaux et Cuirs (2024)'!A160,'Total (FAO) (2024)'!$A$4:$B$199,2)*25%),"-"))</f>
        <v>128.75</v>
      </c>
      <c r="D160" s="81"/>
      <c r="E160" s="81"/>
      <c r="F160" s="81"/>
      <c r="G160" s="81"/>
      <c r="H160" s="83">
        <f t="shared" si="32"/>
        <v>231.75</v>
      </c>
      <c r="I160" s="83">
        <f t="shared" si="32"/>
        <v>77.25</v>
      </c>
      <c r="J160" s="81">
        <f t="shared" si="33"/>
        <v>0</v>
      </c>
      <c r="K160" s="81">
        <f t="shared" si="33"/>
        <v>0</v>
      </c>
      <c r="L160" s="81">
        <f t="shared" si="33"/>
        <v>0</v>
      </c>
      <c r="M160" s="81">
        <f t="shared" si="33"/>
        <v>0</v>
      </c>
      <c r="N160" s="83">
        <f t="shared" si="34"/>
        <v>8111.25</v>
      </c>
      <c r="O160" s="83">
        <f t="shared" si="35"/>
        <v>1004.25</v>
      </c>
      <c r="P160" s="81">
        <f t="shared" si="36"/>
        <v>0</v>
      </c>
      <c r="Q160" s="81">
        <f t="shared" si="37"/>
        <v>0</v>
      </c>
      <c r="R160" s="81">
        <f t="shared" si="38"/>
        <v>0</v>
      </c>
      <c r="S160" s="81">
        <f t="shared" si="39"/>
        <v>0</v>
      </c>
      <c r="T160" s="83">
        <f t="shared" si="40"/>
        <v>2027.8125</v>
      </c>
      <c r="U160" s="83">
        <f t="shared" si="41"/>
        <v>3263.8125</v>
      </c>
      <c r="V160" s="81">
        <f t="shared" si="42"/>
        <v>0</v>
      </c>
      <c r="W160" s="81">
        <f t="shared" si="43"/>
        <v>0</v>
      </c>
      <c r="X160" s="81">
        <f t="shared" si="44"/>
        <v>0</v>
      </c>
      <c r="Y160" s="81">
        <f t="shared" si="45"/>
        <v>0</v>
      </c>
      <c r="Z160" s="14"/>
      <c r="AA160" s="14"/>
      <c r="AB160" s="14"/>
      <c r="AC160" s="14"/>
      <c r="AD160" s="14"/>
      <c r="AE160" s="14"/>
      <c r="AF160" s="14"/>
      <c r="AG160" s="14"/>
      <c r="AH160" s="14"/>
      <c r="AI160" s="14"/>
      <c r="AJ160" s="14"/>
      <c r="AK160" s="14"/>
      <c r="AL160" s="14"/>
      <c r="AM160" s="14"/>
      <c r="AN160" s="14"/>
      <c r="AO160" s="14"/>
      <c r="AP160" s="14"/>
      <c r="AQ160" s="14"/>
      <c r="AR160" s="14"/>
      <c r="AS160" s="14"/>
      <c r="AT160" s="14"/>
      <c r="AU160" s="14"/>
      <c r="AV160" s="14"/>
      <c r="AW160" s="14"/>
      <c r="AX160" s="14"/>
      <c r="AY160" s="14"/>
      <c r="AZ160" s="14"/>
      <c r="BA160" s="14"/>
      <c r="BB160" s="14"/>
      <c r="BC160" s="14"/>
      <c r="BD160" s="14"/>
      <c r="BE160" s="14"/>
      <c r="BF160" s="14"/>
      <c r="BG160" s="14"/>
      <c r="BH160" s="14"/>
      <c r="BI160" s="14"/>
      <c r="BJ160" s="14"/>
      <c r="BK160" s="14"/>
      <c r="BL160" s="14"/>
      <c r="BM160" s="14"/>
      <c r="BN160" s="14"/>
      <c r="BO160" s="14"/>
      <c r="BP160" s="14"/>
      <c r="BQ160" s="14"/>
      <c r="BR160" s="14"/>
      <c r="BS160" s="14"/>
      <c r="BT160" s="14"/>
      <c r="BU160" s="14"/>
      <c r="BV160" s="14"/>
      <c r="BW160" s="14"/>
      <c r="BX160" s="14"/>
      <c r="BY160" s="14"/>
      <c r="BZ160" s="14"/>
      <c r="CA160" s="14"/>
      <c r="CB160" s="14"/>
      <c r="CC160" s="14"/>
      <c r="CD160" s="14"/>
      <c r="CE160" s="14"/>
      <c r="CF160" s="14"/>
      <c r="CG160" s="14"/>
      <c r="CH160" s="14"/>
      <c r="CI160" s="14"/>
      <c r="CJ160" s="14"/>
      <c r="CK160" s="14"/>
      <c r="CL160" s="14"/>
      <c r="CM160" s="14"/>
      <c r="CN160" s="14"/>
      <c r="CO160" s="14"/>
      <c r="CP160" s="14"/>
      <c r="CQ160" s="14"/>
      <c r="CR160" s="14"/>
      <c r="CS160" s="14"/>
      <c r="CT160" s="14"/>
      <c r="CU160" s="14"/>
      <c r="CV160" s="14"/>
      <c r="CW160" s="14"/>
      <c r="CX160" s="14"/>
      <c r="CY160" s="14"/>
      <c r="CZ160" s="14"/>
      <c r="DA160" s="14"/>
      <c r="DB160" s="14"/>
      <c r="DC160" s="14"/>
      <c r="DD160" s="14"/>
      <c r="DE160" s="14"/>
      <c r="DF160" s="14"/>
      <c r="DG160" s="14"/>
      <c r="DH160" s="14"/>
      <c r="DI160" s="14"/>
      <c r="DJ160" s="14"/>
      <c r="DK160" s="14"/>
      <c r="DL160" s="14"/>
      <c r="DM160" s="14"/>
      <c r="DN160" s="14"/>
      <c r="DO160" s="14"/>
      <c r="DP160" s="14"/>
      <c r="DQ160" s="14"/>
      <c r="DR160" s="14"/>
      <c r="DS160" s="14"/>
      <c r="DT160" s="14"/>
      <c r="DU160" s="14"/>
      <c r="DV160" s="14"/>
      <c r="DW160" s="14"/>
      <c r="DX160" s="14"/>
      <c r="DY160" s="14"/>
      <c r="DZ160" s="14"/>
      <c r="EA160" s="14"/>
      <c r="EB160" s="14"/>
      <c r="EC160" s="14"/>
      <c r="ED160" s="14"/>
      <c r="EE160" s="14"/>
      <c r="EF160" s="14"/>
      <c r="EG160" s="14"/>
      <c r="EH160" s="3"/>
      <c r="EI160" s="3"/>
      <c r="EJ160" s="3"/>
      <c r="EK160" s="3"/>
      <c r="EL160" s="3"/>
      <c r="EM160" s="3"/>
      <c r="EN160" s="3"/>
      <c r="EO160" s="3"/>
      <c r="EP160" s="3"/>
      <c r="EQ160" s="3"/>
      <c r="ER160" s="3"/>
      <c r="ES160" s="3"/>
      <c r="ET160" s="3"/>
      <c r="EU160" s="3"/>
      <c r="EV160" s="3"/>
      <c r="EW160" s="3"/>
      <c r="EX160" s="3"/>
      <c r="EY160" s="3"/>
      <c r="EZ160" s="3"/>
      <c r="FA160" s="3"/>
      <c r="FB160" s="3"/>
      <c r="FC160" s="3"/>
      <c r="FD160" s="3"/>
      <c r="FE160" s="3"/>
      <c r="FF160" s="3"/>
      <c r="FG160" s="3"/>
      <c r="FH160" s="3"/>
      <c r="FI160" s="3"/>
      <c r="FJ160" s="3"/>
      <c r="FK160" s="3"/>
      <c r="FL160" s="3"/>
      <c r="FM160" s="3"/>
      <c r="FN160" s="3"/>
      <c r="FO160" s="3"/>
      <c r="FP160" s="3"/>
      <c r="FQ160" s="3"/>
      <c r="FR160" s="3"/>
      <c r="FS160" s="3"/>
      <c r="FT160" s="3"/>
      <c r="FU160" s="3"/>
      <c r="FV160" s="3"/>
      <c r="FW160" s="3"/>
      <c r="FX160" s="3"/>
      <c r="FY160" s="3"/>
      <c r="FZ160" s="3"/>
      <c r="GA160" s="3"/>
      <c r="GB160" s="3"/>
      <c r="GC160" s="3"/>
      <c r="GD160" s="3"/>
      <c r="GE160" s="3"/>
      <c r="GF160" s="3"/>
      <c r="GG160" s="3"/>
      <c r="GH160" s="3"/>
      <c r="GI160" s="3"/>
      <c r="GJ160" s="3"/>
      <c r="GK160" s="3"/>
      <c r="GL160" s="3"/>
      <c r="GM160" s="3"/>
      <c r="GN160" s="3"/>
      <c r="GO160" s="3"/>
      <c r="GP160" s="3"/>
      <c r="GQ160" s="3"/>
      <c r="GR160" s="3"/>
      <c r="GS160" s="3"/>
      <c r="GT160" s="3"/>
      <c r="GU160" s="3"/>
      <c r="GV160" s="3"/>
      <c r="GW160" s="3"/>
      <c r="GX160" s="3"/>
      <c r="GY160" s="3"/>
      <c r="GZ160" s="3"/>
      <c r="HA160" s="3"/>
      <c r="HB160" s="3"/>
      <c r="HC160" s="3"/>
      <c r="HD160" s="3"/>
      <c r="HE160" s="3"/>
      <c r="HF160" s="3"/>
      <c r="HG160" s="3"/>
      <c r="HH160" s="3"/>
      <c r="HI160" s="3"/>
      <c r="HJ160" s="3"/>
      <c r="HK160" s="3"/>
      <c r="HL160" s="3"/>
      <c r="HM160" s="3"/>
      <c r="HN160" s="3"/>
      <c r="HO160" s="3"/>
      <c r="HP160" s="3"/>
      <c r="HQ160" s="3"/>
      <c r="HR160" s="3"/>
      <c r="HS160" s="3"/>
      <c r="HT160" s="3"/>
      <c r="HU160" s="3"/>
      <c r="HV160" s="3"/>
      <c r="HW160" s="3"/>
      <c r="HX160" s="3"/>
      <c r="HY160" s="3"/>
      <c r="HZ160" s="3"/>
      <c r="IA160" s="3"/>
    </row>
    <row r="161" spans="1:235" ht="28" customHeight="1" x14ac:dyDescent="0.35">
      <c r="A161" s="1" t="s">
        <v>676</v>
      </c>
      <c r="B161" s="81">
        <f>IFERROR(VLOOKUP(A161,'Total EUROSTATS (2024)'!$A$5:$N$41,13,FALSE),IFERROR((VLOOKUP('Calculs Peaux et Cuirs (2024)'!A161,'Total (FAO) (2024)'!$A$4:$B$199,2,FALSE)*75%),"-"))</f>
        <v>86873.25</v>
      </c>
      <c r="C161" s="81">
        <f>IFERROR(VLOOKUP(A161,'Total EUROSTATS (2024)'!$A$5:$L$41,12,FALSE),IFERROR((VLOOKUP('Calculs Peaux et Cuirs (2024)'!A161,'Total (FAO) (2024)'!$A$4:$B$199,2)*25%),"-"))</f>
        <v>128.75</v>
      </c>
      <c r="D161" s="81"/>
      <c r="E161" s="81"/>
      <c r="F161" s="81"/>
      <c r="G161" s="81"/>
      <c r="H161" s="81">
        <f t="shared" si="32"/>
        <v>52123.95</v>
      </c>
      <c r="I161" s="81">
        <f t="shared" si="32"/>
        <v>77.25</v>
      </c>
      <c r="J161" s="81">
        <f t="shared" si="33"/>
        <v>0</v>
      </c>
      <c r="K161" s="81">
        <f t="shared" si="33"/>
        <v>0</v>
      </c>
      <c r="L161" s="81">
        <f t="shared" si="33"/>
        <v>0</v>
      </c>
      <c r="M161" s="81">
        <f t="shared" si="33"/>
        <v>0</v>
      </c>
      <c r="N161" s="81">
        <f t="shared" si="34"/>
        <v>1824338.25</v>
      </c>
      <c r="O161" s="81">
        <f t="shared" si="35"/>
        <v>1004.25</v>
      </c>
      <c r="P161" s="81">
        <f t="shared" si="36"/>
        <v>0</v>
      </c>
      <c r="Q161" s="81">
        <f t="shared" si="37"/>
        <v>0</v>
      </c>
      <c r="R161" s="81">
        <f t="shared" si="38"/>
        <v>0</v>
      </c>
      <c r="S161" s="81">
        <f t="shared" si="39"/>
        <v>0</v>
      </c>
      <c r="T161" s="81">
        <f t="shared" si="40"/>
        <v>456084.5625</v>
      </c>
      <c r="U161" s="81">
        <f t="shared" si="41"/>
        <v>3263.8125</v>
      </c>
      <c r="V161" s="81">
        <f t="shared" si="42"/>
        <v>0</v>
      </c>
      <c r="W161" s="81">
        <f t="shared" si="43"/>
        <v>0</v>
      </c>
      <c r="X161" s="81">
        <f t="shared" si="44"/>
        <v>0</v>
      </c>
      <c r="Y161" s="81">
        <f t="shared" si="45"/>
        <v>0</v>
      </c>
    </row>
    <row r="162" spans="1:235" ht="28" customHeight="1" x14ac:dyDescent="0.35">
      <c r="A162" s="1" t="s">
        <v>348</v>
      </c>
      <c r="B162" s="81">
        <f>IFERROR(VLOOKUP(A162,'Total EUROSTATS (2024)'!$A$5:$N$41,13,FALSE),IFERROR((VLOOKUP('Calculs Peaux et Cuirs (2024)'!A162,'Total (FAO) (2024)'!$A$4:$B$199,2,FALSE)*75%),"-"))</f>
        <v>6417.75</v>
      </c>
      <c r="C162" s="81">
        <f>IFERROR(VLOOKUP(A162,'Total EUROSTATS (2024)'!$A$5:$L$41,12,FALSE),IFERROR((VLOOKUP('Calculs Peaux et Cuirs (2024)'!A162,'Total (FAO) (2024)'!$A$4:$B$199,2)*25%),"-"))</f>
        <v>2139.25</v>
      </c>
      <c r="D162" s="81"/>
      <c r="E162" s="81"/>
      <c r="F162" s="81"/>
      <c r="G162" s="81"/>
      <c r="H162" s="81">
        <f t="shared" si="32"/>
        <v>3850.6499999999996</v>
      </c>
      <c r="I162" s="81">
        <f t="shared" si="32"/>
        <v>1283.55</v>
      </c>
      <c r="J162" s="81">
        <f t="shared" si="33"/>
        <v>0</v>
      </c>
      <c r="K162" s="81">
        <f t="shared" si="33"/>
        <v>0</v>
      </c>
      <c r="L162" s="81">
        <f t="shared" si="33"/>
        <v>0</v>
      </c>
      <c r="M162" s="81">
        <f t="shared" si="33"/>
        <v>0</v>
      </c>
      <c r="N162" s="81">
        <f t="shared" si="34"/>
        <v>134772.75</v>
      </c>
      <c r="O162" s="81">
        <f t="shared" si="35"/>
        <v>16686.149999999998</v>
      </c>
      <c r="P162" s="81">
        <f t="shared" si="36"/>
        <v>0</v>
      </c>
      <c r="Q162" s="81">
        <f t="shared" si="37"/>
        <v>0</v>
      </c>
      <c r="R162" s="81">
        <f t="shared" si="38"/>
        <v>0</v>
      </c>
      <c r="S162" s="81">
        <f t="shared" si="39"/>
        <v>0</v>
      </c>
      <c r="T162" s="81">
        <f t="shared" si="40"/>
        <v>33693.1875</v>
      </c>
      <c r="U162" s="81">
        <f t="shared" si="41"/>
        <v>54229.987499999996</v>
      </c>
      <c r="V162" s="81">
        <f t="shared" si="42"/>
        <v>0</v>
      </c>
      <c r="W162" s="81">
        <f t="shared" si="43"/>
        <v>0</v>
      </c>
      <c r="X162" s="81">
        <f t="shared" si="44"/>
        <v>0</v>
      </c>
      <c r="Y162" s="81">
        <f t="shared" si="45"/>
        <v>0</v>
      </c>
    </row>
    <row r="163" spans="1:235" ht="28" customHeight="1" x14ac:dyDescent="0.35">
      <c r="A163" s="1" t="s">
        <v>349</v>
      </c>
      <c r="B163" s="81">
        <f>IFERROR(VLOOKUP(A163,'Total EUROSTATS (2024)'!$A$5:$N$41,13,FALSE),IFERROR((VLOOKUP('Calculs Peaux et Cuirs (2024)'!A163,'Total (FAO) (2024)'!$A$4:$B$199,2,FALSE)*75%),"-"))</f>
        <v>1452.75</v>
      </c>
      <c r="C163" s="81">
        <f>IFERROR(VLOOKUP(A163,'Total EUROSTATS (2024)'!$A$5:$L$41,12,FALSE),IFERROR((VLOOKUP('Calculs Peaux et Cuirs (2024)'!A163,'Total (FAO) (2024)'!$A$4:$B$199,2)*25%),"-"))</f>
        <v>484.25</v>
      </c>
      <c r="D163" s="81"/>
      <c r="E163" s="81"/>
      <c r="F163" s="81"/>
      <c r="G163" s="81"/>
      <c r="H163" s="81">
        <f t="shared" si="32"/>
        <v>871.65</v>
      </c>
      <c r="I163" s="81">
        <f t="shared" si="32"/>
        <v>290.55</v>
      </c>
      <c r="J163" s="81">
        <f t="shared" si="33"/>
        <v>0</v>
      </c>
      <c r="K163" s="81">
        <f t="shared" si="33"/>
        <v>0</v>
      </c>
      <c r="L163" s="81">
        <f t="shared" si="33"/>
        <v>0</v>
      </c>
      <c r="M163" s="81">
        <f t="shared" si="33"/>
        <v>0</v>
      </c>
      <c r="N163" s="81">
        <f t="shared" si="34"/>
        <v>30507.75</v>
      </c>
      <c r="O163" s="81">
        <f t="shared" si="35"/>
        <v>3777.15</v>
      </c>
      <c r="P163" s="81">
        <f t="shared" si="36"/>
        <v>0</v>
      </c>
      <c r="Q163" s="81">
        <f t="shared" si="37"/>
        <v>0</v>
      </c>
      <c r="R163" s="81">
        <f t="shared" si="38"/>
        <v>0</v>
      </c>
      <c r="S163" s="81">
        <f t="shared" si="39"/>
        <v>0</v>
      </c>
      <c r="T163" s="81">
        <f t="shared" si="40"/>
        <v>7626.9375</v>
      </c>
      <c r="U163" s="81">
        <f t="shared" si="41"/>
        <v>12275.737500000001</v>
      </c>
      <c r="V163" s="81">
        <f t="shared" si="42"/>
        <v>0</v>
      </c>
      <c r="W163" s="81">
        <f t="shared" si="43"/>
        <v>0</v>
      </c>
      <c r="X163" s="81">
        <f t="shared" si="44"/>
        <v>0</v>
      </c>
      <c r="Y163" s="81">
        <f t="shared" si="45"/>
        <v>0</v>
      </c>
    </row>
    <row r="164" spans="1:235" ht="28" customHeight="1" x14ac:dyDescent="0.35">
      <c r="A164" s="1" t="s">
        <v>350</v>
      </c>
      <c r="B164" s="81">
        <f>IFERROR(VLOOKUP(A164,'Total EUROSTATS (2024)'!$A$5:$N$41,13,FALSE),IFERROR((VLOOKUP('Calculs Peaux et Cuirs (2024)'!A164,'Total (FAO) (2024)'!$A$4:$B$199,2,FALSE)*75%),"-"))</f>
        <v>362196</v>
      </c>
      <c r="C164" s="81">
        <f>IFERROR(VLOOKUP(A164,'Total EUROSTATS (2024)'!$A$5:$L$41,12,FALSE),IFERROR((VLOOKUP('Calculs Peaux et Cuirs (2024)'!A164,'Total (FAO) (2024)'!$A$4:$B$199,2)*25%),"-"))</f>
        <v>120732</v>
      </c>
      <c r="D164" s="81"/>
      <c r="E164" s="81"/>
      <c r="F164" s="81"/>
      <c r="G164" s="81"/>
      <c r="H164" s="81">
        <f t="shared" ref="H164:I195" si="46">IFERROR(B164*60%,"-")</f>
        <v>217317.6</v>
      </c>
      <c r="I164" s="81">
        <f t="shared" si="46"/>
        <v>72439.199999999997</v>
      </c>
      <c r="J164" s="81">
        <f t="shared" ref="J164:M195" si="47">IFERROR(D164*40%,"-")</f>
        <v>0</v>
      </c>
      <c r="K164" s="81">
        <f t="shared" si="47"/>
        <v>0</v>
      </c>
      <c r="L164" s="81">
        <f t="shared" si="47"/>
        <v>0</v>
      </c>
      <c r="M164" s="81">
        <f t="shared" si="47"/>
        <v>0</v>
      </c>
      <c r="N164" s="81">
        <f t="shared" si="34"/>
        <v>7606116</v>
      </c>
      <c r="O164" s="81">
        <f t="shared" si="35"/>
        <v>941709.6</v>
      </c>
      <c r="P164" s="81">
        <f t="shared" si="36"/>
        <v>0</v>
      </c>
      <c r="Q164" s="81">
        <f t="shared" si="37"/>
        <v>0</v>
      </c>
      <c r="R164" s="81">
        <f t="shared" si="38"/>
        <v>0</v>
      </c>
      <c r="S164" s="81">
        <f t="shared" si="39"/>
        <v>0</v>
      </c>
      <c r="T164" s="81">
        <f t="shared" si="40"/>
        <v>1901529</v>
      </c>
      <c r="U164" s="81">
        <f t="shared" si="41"/>
        <v>3060556.1999999997</v>
      </c>
      <c r="V164" s="81">
        <f t="shared" si="42"/>
        <v>0</v>
      </c>
      <c r="W164" s="81">
        <f t="shared" si="43"/>
        <v>0</v>
      </c>
      <c r="X164" s="81">
        <f t="shared" si="44"/>
        <v>0</v>
      </c>
      <c r="Y164" s="81">
        <f t="shared" si="45"/>
        <v>0</v>
      </c>
    </row>
    <row r="165" spans="1:235" ht="28" customHeight="1" x14ac:dyDescent="0.35">
      <c r="A165" s="1" t="s">
        <v>351</v>
      </c>
      <c r="B165" s="81">
        <f>IFERROR(VLOOKUP(A165,'Total EUROSTATS (2024)'!$A$5:$N$41,13,FALSE),IFERROR((VLOOKUP('Calculs Peaux et Cuirs (2024)'!A165,'Total (FAO) (2024)'!$A$4:$B$199,2,FALSE)*75%),"-"))</f>
        <v>155100</v>
      </c>
      <c r="C165" s="81">
        <f>IFERROR(VLOOKUP(A165,'Total EUROSTATS (2024)'!$A$5:$L$41,12,FALSE),IFERROR((VLOOKUP('Calculs Peaux et Cuirs (2024)'!A165,'Total (FAO) (2024)'!$A$4:$B$199,2)*25%),"-"))</f>
        <v>9230</v>
      </c>
      <c r="D165" s="81"/>
      <c r="E165" s="81"/>
      <c r="F165" s="81"/>
      <c r="G165" s="81"/>
      <c r="H165" s="81">
        <f t="shared" si="46"/>
        <v>93060</v>
      </c>
      <c r="I165" s="81">
        <f t="shared" si="46"/>
        <v>5538</v>
      </c>
      <c r="J165" s="81">
        <f t="shared" si="47"/>
        <v>0</v>
      </c>
      <c r="K165" s="81">
        <f t="shared" si="47"/>
        <v>0</v>
      </c>
      <c r="L165" s="81">
        <f t="shared" si="47"/>
        <v>0</v>
      </c>
      <c r="M165" s="81">
        <f t="shared" si="47"/>
        <v>0</v>
      </c>
      <c r="N165" s="81">
        <f t="shared" si="34"/>
        <v>3257100</v>
      </c>
      <c r="O165" s="81">
        <f t="shared" si="35"/>
        <v>71994</v>
      </c>
      <c r="P165" s="81">
        <f t="shared" si="36"/>
        <v>0</v>
      </c>
      <c r="Q165" s="81">
        <f t="shared" si="37"/>
        <v>0</v>
      </c>
      <c r="R165" s="81">
        <f t="shared" si="38"/>
        <v>0</v>
      </c>
      <c r="S165" s="81">
        <f t="shared" si="39"/>
        <v>0</v>
      </c>
      <c r="T165" s="81">
        <f t="shared" si="40"/>
        <v>814275</v>
      </c>
      <c r="U165" s="81">
        <f t="shared" si="41"/>
        <v>233980.5</v>
      </c>
      <c r="V165" s="81">
        <f t="shared" si="42"/>
        <v>0</v>
      </c>
      <c r="W165" s="81">
        <f t="shared" si="43"/>
        <v>0</v>
      </c>
      <c r="X165" s="81">
        <f t="shared" si="44"/>
        <v>0</v>
      </c>
      <c r="Y165" s="81">
        <f t="shared" si="45"/>
        <v>0</v>
      </c>
    </row>
    <row r="166" spans="1:235" ht="28" customHeight="1" x14ac:dyDescent="0.35">
      <c r="A166" s="1" t="s">
        <v>352</v>
      </c>
      <c r="B166" s="81">
        <f>IFERROR(VLOOKUP(A166,'Total EUROSTATS (2024)'!$A$5:$N$41,13,FALSE),IFERROR((VLOOKUP('Calculs Peaux et Cuirs (2024)'!A166,'Total (FAO) (2024)'!$A$4:$B$199,2,FALSE)*75%),"-"))</f>
        <v>62.25</v>
      </c>
      <c r="C166" s="81">
        <f>IFERROR(VLOOKUP(A166,'Total EUROSTATS (2024)'!$A$5:$L$41,12,FALSE),IFERROR((VLOOKUP('Calculs Peaux et Cuirs (2024)'!A166,'Total (FAO) (2024)'!$A$4:$B$199,2)*25%),"-"))</f>
        <v>20.75</v>
      </c>
      <c r="D166" s="81"/>
      <c r="E166" s="81"/>
      <c r="F166" s="81"/>
      <c r="G166" s="81"/>
      <c r="H166" s="81">
        <f t="shared" si="46"/>
        <v>37.35</v>
      </c>
      <c r="I166" s="81">
        <f t="shared" si="46"/>
        <v>12.45</v>
      </c>
      <c r="J166" s="81">
        <f t="shared" si="47"/>
        <v>0</v>
      </c>
      <c r="K166" s="81">
        <f t="shared" si="47"/>
        <v>0</v>
      </c>
      <c r="L166" s="81">
        <f t="shared" si="47"/>
        <v>0</v>
      </c>
      <c r="M166" s="81">
        <f t="shared" si="47"/>
        <v>0</v>
      </c>
      <c r="N166" s="81">
        <f t="shared" si="34"/>
        <v>1307.25</v>
      </c>
      <c r="O166" s="81">
        <f t="shared" si="35"/>
        <v>161.85</v>
      </c>
      <c r="P166" s="81">
        <f t="shared" si="36"/>
        <v>0</v>
      </c>
      <c r="Q166" s="81">
        <f t="shared" si="37"/>
        <v>0</v>
      </c>
      <c r="R166" s="81">
        <f t="shared" si="38"/>
        <v>0</v>
      </c>
      <c r="S166" s="81">
        <f t="shared" si="39"/>
        <v>0</v>
      </c>
      <c r="T166" s="81">
        <f t="shared" si="40"/>
        <v>326.8125</v>
      </c>
      <c r="U166" s="81">
        <f t="shared" si="41"/>
        <v>526.01249999999993</v>
      </c>
      <c r="V166" s="81">
        <f t="shared" si="42"/>
        <v>0</v>
      </c>
      <c r="W166" s="81">
        <f t="shared" si="43"/>
        <v>0</v>
      </c>
      <c r="X166" s="81">
        <f t="shared" si="44"/>
        <v>0</v>
      </c>
      <c r="Y166" s="81">
        <f t="shared" si="45"/>
        <v>0</v>
      </c>
    </row>
    <row r="167" spans="1:235" ht="28" customHeight="1" x14ac:dyDescent="0.35">
      <c r="A167" s="1" t="s">
        <v>353</v>
      </c>
      <c r="B167" s="81">
        <f>IFERROR(VLOOKUP(A167,'Total EUROSTATS (2024)'!$A$5:$N$41,13,FALSE),IFERROR((VLOOKUP('Calculs Peaux et Cuirs (2024)'!A167,'Total (FAO) (2024)'!$A$4:$B$199,2,FALSE)*75%),"-"))</f>
        <v>34599</v>
      </c>
      <c r="C167" s="81">
        <f>IFERROR(VLOOKUP(A167,'Total EUROSTATS (2024)'!$A$5:$L$41,12,FALSE),IFERROR((VLOOKUP('Calculs Peaux et Cuirs (2024)'!A167,'Total (FAO) (2024)'!$A$4:$B$199,2)*25%),"-"))</f>
        <v>11533</v>
      </c>
      <c r="D167" s="81"/>
      <c r="E167" s="81"/>
      <c r="F167" s="81"/>
      <c r="G167" s="81"/>
      <c r="H167" s="81">
        <f t="shared" si="46"/>
        <v>20759.399999999998</v>
      </c>
      <c r="I167" s="81">
        <f t="shared" si="46"/>
        <v>6919.8</v>
      </c>
      <c r="J167" s="81">
        <f t="shared" si="47"/>
        <v>0</v>
      </c>
      <c r="K167" s="81">
        <f t="shared" si="47"/>
        <v>0</v>
      </c>
      <c r="L167" s="81">
        <f t="shared" si="47"/>
        <v>0</v>
      </c>
      <c r="M167" s="81">
        <f t="shared" si="47"/>
        <v>0</v>
      </c>
      <c r="N167" s="81">
        <f t="shared" si="34"/>
        <v>726578.99999999988</v>
      </c>
      <c r="O167" s="81">
        <f t="shared" si="35"/>
        <v>89957.400000000009</v>
      </c>
      <c r="P167" s="81">
        <f t="shared" si="36"/>
        <v>0</v>
      </c>
      <c r="Q167" s="81">
        <f t="shared" si="37"/>
        <v>0</v>
      </c>
      <c r="R167" s="81">
        <f t="shared" si="38"/>
        <v>0</v>
      </c>
      <c r="S167" s="81">
        <f t="shared" si="39"/>
        <v>0</v>
      </c>
      <c r="T167" s="81">
        <f t="shared" si="40"/>
        <v>181644.74999999997</v>
      </c>
      <c r="U167" s="81">
        <f t="shared" si="41"/>
        <v>292361.55000000005</v>
      </c>
      <c r="V167" s="81">
        <f t="shared" si="42"/>
        <v>0</v>
      </c>
      <c r="W167" s="81">
        <f t="shared" si="43"/>
        <v>0</v>
      </c>
      <c r="X167" s="81">
        <f t="shared" si="44"/>
        <v>0</v>
      </c>
      <c r="Y167" s="81">
        <f t="shared" si="45"/>
        <v>0</v>
      </c>
    </row>
    <row r="168" spans="1:235" ht="28" customHeight="1" x14ac:dyDescent="0.35">
      <c r="A168" s="1" t="s">
        <v>354</v>
      </c>
      <c r="B168" s="81">
        <f>IFERROR(VLOOKUP(A168,'Total EUROSTATS (2024)'!$A$5:$N$41,13,FALSE),IFERROR((VLOOKUP('Calculs Peaux et Cuirs (2024)'!A168,'Total (FAO) (2024)'!$A$4:$B$199,2,FALSE)*75%),"-"))</f>
        <v>63.75</v>
      </c>
      <c r="C168" s="81">
        <f>IFERROR(VLOOKUP(A168,'Total EUROSTATS (2024)'!$A$5:$L$41,12,FALSE),IFERROR((VLOOKUP('Calculs Peaux et Cuirs (2024)'!A168,'Total (FAO) (2024)'!$A$4:$B$199,2)*25%),"-"))</f>
        <v>21.25</v>
      </c>
      <c r="D168" s="81"/>
      <c r="E168" s="81"/>
      <c r="F168" s="81"/>
      <c r="G168" s="81"/>
      <c r="H168" s="81">
        <f t="shared" si="46"/>
        <v>38.25</v>
      </c>
      <c r="I168" s="81">
        <f t="shared" si="46"/>
        <v>12.75</v>
      </c>
      <c r="J168" s="81">
        <f t="shared" si="47"/>
        <v>0</v>
      </c>
      <c r="K168" s="81">
        <f t="shared" si="47"/>
        <v>0</v>
      </c>
      <c r="L168" s="81">
        <f t="shared" si="47"/>
        <v>0</v>
      </c>
      <c r="M168" s="81">
        <f t="shared" si="47"/>
        <v>0</v>
      </c>
      <c r="N168" s="81">
        <f t="shared" si="34"/>
        <v>1338.75</v>
      </c>
      <c r="O168" s="81">
        <f t="shared" si="35"/>
        <v>165.75</v>
      </c>
      <c r="P168" s="81">
        <f t="shared" si="36"/>
        <v>0</v>
      </c>
      <c r="Q168" s="81">
        <f t="shared" si="37"/>
        <v>0</v>
      </c>
      <c r="R168" s="81">
        <f t="shared" si="38"/>
        <v>0</v>
      </c>
      <c r="S168" s="81">
        <f t="shared" si="39"/>
        <v>0</v>
      </c>
      <c r="T168" s="81">
        <f t="shared" si="40"/>
        <v>334.6875</v>
      </c>
      <c r="U168" s="81">
        <f t="shared" si="41"/>
        <v>538.6875</v>
      </c>
      <c r="V168" s="81">
        <f t="shared" si="42"/>
        <v>0</v>
      </c>
      <c r="W168" s="81">
        <f t="shared" si="43"/>
        <v>0</v>
      </c>
      <c r="X168" s="81">
        <f t="shared" si="44"/>
        <v>0</v>
      </c>
      <c r="Y168" s="81">
        <f t="shared" si="45"/>
        <v>0</v>
      </c>
    </row>
    <row r="169" spans="1:235" s="82" customFormat="1" ht="28" customHeight="1" x14ac:dyDescent="0.35">
      <c r="A169" s="1" t="s">
        <v>355</v>
      </c>
      <c r="B169" s="81">
        <f>IFERROR(VLOOKUP(A169,'Total EUROSTATS (2024)'!$A$5:$N$41,13,FALSE),IFERROR((VLOOKUP('Calculs Peaux et Cuirs (2024)'!A169,'Total (FAO) (2024)'!$A$4:$B$199,2,FALSE)*75%),"-"))</f>
        <v>0</v>
      </c>
      <c r="C169" s="81">
        <f>IFERROR(VLOOKUP(A169,'Total EUROSTATS (2024)'!$A$5:$L$41,12,FALSE),IFERROR((VLOOKUP('Calculs Peaux et Cuirs (2024)'!A169,'Total (FAO) (2024)'!$A$4:$B$199,2)*25%),"-"))</f>
        <v>0</v>
      </c>
      <c r="D169" s="81"/>
      <c r="E169" s="81"/>
      <c r="F169" s="81"/>
      <c r="G169" s="81"/>
      <c r="H169" s="83">
        <f t="shared" si="46"/>
        <v>0</v>
      </c>
      <c r="I169" s="83">
        <f t="shared" si="46"/>
        <v>0</v>
      </c>
      <c r="J169" s="81">
        <f t="shared" si="47"/>
        <v>0</v>
      </c>
      <c r="K169" s="81">
        <f t="shared" si="47"/>
        <v>0</v>
      </c>
      <c r="L169" s="81">
        <f t="shared" si="47"/>
        <v>0</v>
      </c>
      <c r="M169" s="81">
        <f t="shared" si="47"/>
        <v>0</v>
      </c>
      <c r="N169" s="83">
        <f t="shared" si="34"/>
        <v>0</v>
      </c>
      <c r="O169" s="83">
        <f t="shared" si="35"/>
        <v>0</v>
      </c>
      <c r="P169" s="81">
        <f t="shared" si="36"/>
        <v>0</v>
      </c>
      <c r="Q169" s="81">
        <f t="shared" si="37"/>
        <v>0</v>
      </c>
      <c r="R169" s="81">
        <f t="shared" si="38"/>
        <v>0</v>
      </c>
      <c r="S169" s="81">
        <f t="shared" si="39"/>
        <v>0</v>
      </c>
      <c r="T169" s="83">
        <f t="shared" si="40"/>
        <v>0</v>
      </c>
      <c r="U169" s="83">
        <f t="shared" si="41"/>
        <v>0</v>
      </c>
      <c r="V169" s="81">
        <f t="shared" si="42"/>
        <v>0</v>
      </c>
      <c r="W169" s="81">
        <f t="shared" si="43"/>
        <v>0</v>
      </c>
      <c r="X169" s="81">
        <f t="shared" si="44"/>
        <v>0</v>
      </c>
      <c r="Y169" s="81">
        <f t="shared" si="45"/>
        <v>0</v>
      </c>
      <c r="Z169" s="14"/>
      <c r="AA169" s="14"/>
      <c r="AB169" s="14"/>
      <c r="AC169" s="14"/>
      <c r="AD169" s="14"/>
      <c r="AE169" s="14"/>
      <c r="AF169" s="14"/>
      <c r="AG169" s="14"/>
      <c r="AH169" s="14"/>
      <c r="AI169" s="14"/>
      <c r="AJ169" s="14"/>
      <c r="AK169" s="14"/>
      <c r="AL169" s="14"/>
      <c r="AM169" s="14"/>
      <c r="AN169" s="14"/>
      <c r="AO169" s="14"/>
      <c r="AP169" s="14"/>
      <c r="AQ169" s="14"/>
      <c r="AR169" s="14"/>
      <c r="AS169" s="14"/>
      <c r="AT169" s="14"/>
      <c r="AU169" s="14"/>
      <c r="AV169" s="14"/>
      <c r="AW169" s="14"/>
      <c r="AX169" s="14"/>
      <c r="AY169" s="14"/>
      <c r="AZ169" s="14"/>
      <c r="BA169" s="14"/>
      <c r="BB169" s="14"/>
      <c r="BC169" s="14"/>
      <c r="BD169" s="14"/>
      <c r="BE169" s="14"/>
      <c r="BF169" s="14"/>
      <c r="BG169" s="14"/>
      <c r="BH169" s="14"/>
      <c r="BI169" s="14"/>
      <c r="BJ169" s="14"/>
      <c r="BK169" s="14"/>
      <c r="BL169" s="14"/>
      <c r="BM169" s="14"/>
      <c r="BN169" s="14"/>
      <c r="BO169" s="14"/>
      <c r="BP169" s="14"/>
      <c r="BQ169" s="14"/>
      <c r="BR169" s="14"/>
      <c r="BS169" s="14"/>
      <c r="BT169" s="14"/>
      <c r="BU169" s="14"/>
      <c r="BV169" s="14"/>
      <c r="BW169" s="14"/>
      <c r="BX169" s="14"/>
      <c r="BY169" s="14"/>
      <c r="BZ169" s="14"/>
      <c r="CA169" s="14"/>
      <c r="CB169" s="14"/>
      <c r="CC169" s="14"/>
      <c r="CD169" s="14"/>
      <c r="CE169" s="14"/>
      <c r="CF169" s="14"/>
      <c r="CG169" s="14"/>
      <c r="CH169" s="14"/>
      <c r="CI169" s="14"/>
      <c r="CJ169" s="14"/>
      <c r="CK169" s="14"/>
      <c r="CL169" s="14"/>
      <c r="CM169" s="14"/>
      <c r="CN169" s="14"/>
      <c r="CO169" s="14"/>
      <c r="CP169" s="14"/>
      <c r="CQ169" s="14"/>
      <c r="CR169" s="14"/>
      <c r="CS169" s="14"/>
      <c r="CT169" s="14"/>
      <c r="CU169" s="14"/>
      <c r="CV169" s="14"/>
      <c r="CW169" s="14"/>
      <c r="CX169" s="14"/>
      <c r="CY169" s="14"/>
      <c r="CZ169" s="14"/>
      <c r="DA169" s="14"/>
      <c r="DB169" s="14"/>
      <c r="DC169" s="14"/>
      <c r="DD169" s="14"/>
      <c r="DE169" s="14"/>
      <c r="DF169" s="14"/>
      <c r="DG169" s="14"/>
      <c r="DH169" s="14"/>
      <c r="DI169" s="14"/>
      <c r="DJ169" s="14"/>
      <c r="DK169" s="14"/>
      <c r="DL169" s="14"/>
      <c r="DM169" s="14"/>
      <c r="DN169" s="14"/>
      <c r="DO169" s="14"/>
      <c r="DP169" s="14"/>
      <c r="DQ169" s="14"/>
      <c r="DR169" s="14"/>
      <c r="DS169" s="14"/>
      <c r="DT169" s="14"/>
      <c r="DU169" s="14"/>
      <c r="DV169" s="14"/>
      <c r="DW169" s="14"/>
      <c r="DX169" s="14"/>
      <c r="DY169" s="14"/>
      <c r="DZ169" s="14"/>
      <c r="EA169" s="14"/>
      <c r="EB169" s="14"/>
      <c r="EC169" s="14"/>
      <c r="ED169" s="14"/>
      <c r="EE169" s="14"/>
      <c r="EF169" s="14"/>
      <c r="EG169" s="14"/>
      <c r="EH169" s="3"/>
      <c r="EI169" s="3"/>
      <c r="EJ169" s="3"/>
      <c r="EK169" s="3"/>
      <c r="EL169" s="3"/>
      <c r="EM169" s="3"/>
      <c r="EN169" s="3"/>
      <c r="EO169" s="3"/>
      <c r="EP169" s="3"/>
      <c r="EQ169" s="3"/>
      <c r="ER169" s="3"/>
      <c r="ES169" s="3"/>
      <c r="ET169" s="3"/>
      <c r="EU169" s="3"/>
      <c r="EV169" s="3"/>
      <c r="EW169" s="3"/>
      <c r="EX169" s="3"/>
      <c r="EY169" s="3"/>
      <c r="EZ169" s="3"/>
      <c r="FA169" s="3"/>
      <c r="FB169" s="3"/>
      <c r="FC169" s="3"/>
      <c r="FD169" s="3"/>
      <c r="FE169" s="3"/>
      <c r="FF169" s="3"/>
      <c r="FG169" s="3"/>
      <c r="FH169" s="3"/>
      <c r="FI169" s="3"/>
      <c r="FJ169" s="3"/>
      <c r="FK169" s="3"/>
      <c r="FL169" s="3"/>
      <c r="FM169" s="3"/>
      <c r="FN169" s="3"/>
      <c r="FO169" s="3"/>
      <c r="FP169" s="3"/>
      <c r="FQ169" s="3"/>
      <c r="FR169" s="3"/>
      <c r="FS169" s="3"/>
      <c r="FT169" s="3"/>
      <c r="FU169" s="3"/>
      <c r="FV169" s="3"/>
      <c r="FW169" s="3"/>
      <c r="FX169" s="3"/>
      <c r="FY169" s="3"/>
      <c r="FZ169" s="3"/>
      <c r="GA169" s="3"/>
      <c r="GB169" s="3"/>
      <c r="GC169" s="3"/>
      <c r="GD169" s="3"/>
      <c r="GE169" s="3"/>
      <c r="GF169" s="3"/>
      <c r="GG169" s="3"/>
      <c r="GH169" s="3"/>
      <c r="GI169" s="3"/>
      <c r="GJ169" s="3"/>
      <c r="GK169" s="3"/>
      <c r="GL169" s="3"/>
      <c r="GM169" s="3"/>
      <c r="GN169" s="3"/>
      <c r="GO169" s="3"/>
      <c r="GP169" s="3"/>
      <c r="GQ169" s="3"/>
      <c r="GR169" s="3"/>
      <c r="GS169" s="3"/>
      <c r="GT169" s="3"/>
      <c r="GU169" s="3"/>
      <c r="GV169" s="3"/>
      <c r="GW169" s="3"/>
      <c r="GX169" s="3"/>
      <c r="GY169" s="3"/>
      <c r="GZ169" s="3"/>
      <c r="HA169" s="3"/>
      <c r="HB169" s="3"/>
      <c r="HC169" s="3"/>
      <c r="HD169" s="3"/>
      <c r="HE169" s="3"/>
      <c r="HF169" s="3"/>
      <c r="HG169" s="3"/>
      <c r="HH169" s="3"/>
      <c r="HI169" s="3"/>
      <c r="HJ169" s="3"/>
      <c r="HK169" s="3"/>
      <c r="HL169" s="3"/>
      <c r="HM169" s="3"/>
      <c r="HN169" s="3"/>
      <c r="HO169" s="3"/>
      <c r="HP169" s="3"/>
      <c r="HQ169" s="3"/>
      <c r="HR169" s="3"/>
      <c r="HS169" s="3"/>
      <c r="HT169" s="3"/>
      <c r="HU169" s="3"/>
      <c r="HV169" s="3"/>
      <c r="HW169" s="3"/>
      <c r="HX169" s="3"/>
      <c r="HY169" s="3"/>
      <c r="HZ169" s="3"/>
      <c r="IA169" s="3"/>
    </row>
    <row r="170" spans="1:235" ht="28" customHeight="1" x14ac:dyDescent="0.35">
      <c r="A170" s="1" t="s">
        <v>356</v>
      </c>
      <c r="B170" s="81">
        <f>IFERROR(VLOOKUP(A170,'Total EUROSTATS (2024)'!$A$5:$N$41,13,FALSE),IFERROR((VLOOKUP('Calculs Peaux et Cuirs (2024)'!A170,'Total (FAO) (2024)'!$A$4:$B$199,2,FALSE)*75%),"-"))</f>
        <v>95650</v>
      </c>
      <c r="C170" s="81">
        <f>IFERROR(VLOOKUP(A170,'Total EUROSTATS (2024)'!$A$5:$L$41,12,FALSE),IFERROR((VLOOKUP('Calculs Peaux et Cuirs (2024)'!A170,'Total (FAO) (2024)'!$A$4:$B$199,2)*25%),"-"))</f>
        <v>9760</v>
      </c>
      <c r="D170" s="81"/>
      <c r="E170" s="81"/>
      <c r="F170" s="81"/>
      <c r="G170" s="81"/>
      <c r="H170" s="81">
        <f t="shared" si="46"/>
        <v>57390</v>
      </c>
      <c r="I170" s="81">
        <f t="shared" si="46"/>
        <v>5856</v>
      </c>
      <c r="J170" s="81">
        <f t="shared" si="47"/>
        <v>0</v>
      </c>
      <c r="K170" s="81">
        <f t="shared" si="47"/>
        <v>0</v>
      </c>
      <c r="L170" s="81">
        <f t="shared" si="47"/>
        <v>0</v>
      </c>
      <c r="M170" s="81">
        <f t="shared" si="47"/>
        <v>0</v>
      </c>
      <c r="N170" s="81">
        <f t="shared" si="34"/>
        <v>2008650</v>
      </c>
      <c r="O170" s="81">
        <f t="shared" si="35"/>
        <v>76128</v>
      </c>
      <c r="P170" s="81">
        <f t="shared" si="36"/>
        <v>0</v>
      </c>
      <c r="Q170" s="81">
        <f t="shared" si="37"/>
        <v>0</v>
      </c>
      <c r="R170" s="81">
        <f t="shared" si="38"/>
        <v>0</v>
      </c>
      <c r="S170" s="81">
        <f t="shared" si="39"/>
        <v>0</v>
      </c>
      <c r="T170" s="81">
        <f t="shared" si="40"/>
        <v>502162.5</v>
      </c>
      <c r="U170" s="81">
        <f t="shared" si="41"/>
        <v>247416</v>
      </c>
      <c r="V170" s="81">
        <f t="shared" si="42"/>
        <v>0</v>
      </c>
      <c r="W170" s="81">
        <f t="shared" si="43"/>
        <v>0</v>
      </c>
      <c r="X170" s="81">
        <f t="shared" si="44"/>
        <v>0</v>
      </c>
      <c r="Y170" s="81">
        <f t="shared" si="45"/>
        <v>0</v>
      </c>
    </row>
    <row r="171" spans="1:235" ht="28" customHeight="1" x14ac:dyDescent="0.35">
      <c r="A171" s="1" t="s">
        <v>357</v>
      </c>
      <c r="B171" s="81">
        <f>IFERROR(VLOOKUP(A171,'Total EUROSTATS (2024)'!$A$5:$N$41,13,FALSE),IFERROR((VLOOKUP('Calculs Peaux et Cuirs (2024)'!A171,'Total (FAO) (2024)'!$A$4:$B$199,2,FALSE)*75%),"-"))</f>
        <v>383734.5</v>
      </c>
      <c r="C171" s="81">
        <f>IFERROR(VLOOKUP(A171,'Total EUROSTATS (2024)'!$A$5:$L$41,12,FALSE),IFERROR((VLOOKUP('Calculs Peaux et Cuirs (2024)'!A171,'Total (FAO) (2024)'!$A$4:$B$199,2)*25%),"-"))</f>
        <v>127911.5</v>
      </c>
      <c r="D171" s="81"/>
      <c r="E171" s="81"/>
      <c r="F171" s="81"/>
      <c r="G171" s="81"/>
      <c r="H171" s="81">
        <f t="shared" si="46"/>
        <v>230240.69999999998</v>
      </c>
      <c r="I171" s="81">
        <f t="shared" si="46"/>
        <v>76746.899999999994</v>
      </c>
      <c r="J171" s="81">
        <f t="shared" si="47"/>
        <v>0</v>
      </c>
      <c r="K171" s="81">
        <f t="shared" si="47"/>
        <v>0</v>
      </c>
      <c r="L171" s="81">
        <f t="shared" si="47"/>
        <v>0</v>
      </c>
      <c r="M171" s="81">
        <f t="shared" si="47"/>
        <v>0</v>
      </c>
      <c r="N171" s="81">
        <f t="shared" si="34"/>
        <v>8058424.4999999991</v>
      </c>
      <c r="O171" s="81">
        <f t="shared" si="35"/>
        <v>997709.7</v>
      </c>
      <c r="P171" s="81">
        <f t="shared" si="36"/>
        <v>0</v>
      </c>
      <c r="Q171" s="81">
        <f t="shared" si="37"/>
        <v>0</v>
      </c>
      <c r="R171" s="81">
        <f t="shared" si="38"/>
        <v>0</v>
      </c>
      <c r="S171" s="81">
        <f t="shared" si="39"/>
        <v>0</v>
      </c>
      <c r="T171" s="81">
        <f t="shared" si="40"/>
        <v>2014606.1249999998</v>
      </c>
      <c r="U171" s="81">
        <f t="shared" si="41"/>
        <v>3242556.5249999999</v>
      </c>
      <c r="V171" s="81">
        <f t="shared" si="42"/>
        <v>0</v>
      </c>
      <c r="W171" s="81">
        <f t="shared" si="43"/>
        <v>0</v>
      </c>
      <c r="X171" s="81">
        <f t="shared" si="44"/>
        <v>0</v>
      </c>
      <c r="Y171" s="81">
        <f t="shared" si="45"/>
        <v>0</v>
      </c>
    </row>
    <row r="172" spans="1:235" ht="28" customHeight="1" x14ac:dyDescent="0.35">
      <c r="A172" s="1" t="s">
        <v>358</v>
      </c>
      <c r="B172" s="81">
        <f>IFERROR(VLOOKUP(A172,'Total EUROSTATS (2024)'!$A$5:$N$41,13,FALSE),IFERROR((VLOOKUP('Calculs Peaux et Cuirs (2024)'!A172,'Total (FAO) (2024)'!$A$4:$B$199,2,FALSE)*75%),"-"))</f>
        <v>2518218.75</v>
      </c>
      <c r="C172" s="81">
        <f>IFERROR(VLOOKUP(A172,'Total EUROSTATS (2024)'!$A$5:$L$41,12,FALSE),IFERROR((VLOOKUP('Calculs Peaux et Cuirs (2024)'!A172,'Total (FAO) (2024)'!$A$4:$B$199,2)*25%),"-"))</f>
        <v>839406.25</v>
      </c>
      <c r="D172" s="81"/>
      <c r="E172" s="81"/>
      <c r="F172" s="81"/>
      <c r="G172" s="81"/>
      <c r="H172" s="81">
        <f t="shared" si="46"/>
        <v>1510931.25</v>
      </c>
      <c r="I172" s="81">
        <f t="shared" si="46"/>
        <v>503643.75</v>
      </c>
      <c r="J172" s="81">
        <f t="shared" si="47"/>
        <v>0</v>
      </c>
      <c r="K172" s="81">
        <f t="shared" si="47"/>
        <v>0</v>
      </c>
      <c r="L172" s="81">
        <f t="shared" si="47"/>
        <v>0</v>
      </c>
      <c r="M172" s="81">
        <f t="shared" si="47"/>
        <v>0</v>
      </c>
      <c r="N172" s="81">
        <f t="shared" si="34"/>
        <v>52882593.75</v>
      </c>
      <c r="O172" s="81">
        <f t="shared" si="35"/>
        <v>6547368.75</v>
      </c>
      <c r="P172" s="81">
        <f t="shared" si="36"/>
        <v>0</v>
      </c>
      <c r="Q172" s="81">
        <f t="shared" si="37"/>
        <v>0</v>
      </c>
      <c r="R172" s="81">
        <f t="shared" si="38"/>
        <v>0</v>
      </c>
      <c r="S172" s="81">
        <f t="shared" si="39"/>
        <v>0</v>
      </c>
      <c r="T172" s="81">
        <f t="shared" si="40"/>
        <v>13220648.4375</v>
      </c>
      <c r="U172" s="81">
        <f t="shared" si="41"/>
        <v>21278948.4375</v>
      </c>
      <c r="V172" s="81">
        <f t="shared" si="42"/>
        <v>0</v>
      </c>
      <c r="W172" s="81">
        <f t="shared" si="43"/>
        <v>0</v>
      </c>
      <c r="X172" s="81">
        <f t="shared" si="44"/>
        <v>0</v>
      </c>
      <c r="Y172" s="81">
        <f t="shared" si="45"/>
        <v>0</v>
      </c>
    </row>
    <row r="173" spans="1:235" s="82" customFormat="1" ht="28" customHeight="1" x14ac:dyDescent="0.35">
      <c r="A173" s="1" t="s">
        <v>359</v>
      </c>
      <c r="B173" s="81">
        <f>IFERROR(VLOOKUP(A173,'Total EUROSTATS (2024)'!$A$5:$N$41,13,FALSE),IFERROR((VLOOKUP('Calculs Peaux et Cuirs (2024)'!A173,'Total (FAO) (2024)'!$A$4:$B$199,2,FALSE)*75%),"-"))</f>
        <v>724703.25</v>
      </c>
      <c r="C173" s="81">
        <f>IFERROR(VLOOKUP(A173,'Total EUROSTATS (2024)'!$A$5:$L$41,12,FALSE),IFERROR((VLOOKUP('Calculs Peaux et Cuirs (2024)'!A173,'Total (FAO) (2024)'!$A$4:$B$199,2)*25%),"-"))</f>
        <v>241567.75</v>
      </c>
      <c r="D173" s="81"/>
      <c r="E173" s="81"/>
      <c r="F173" s="81"/>
      <c r="G173" s="81"/>
      <c r="H173" s="83">
        <f t="shared" si="46"/>
        <v>434821.95</v>
      </c>
      <c r="I173" s="83">
        <f t="shared" si="46"/>
        <v>144940.65</v>
      </c>
      <c r="J173" s="81">
        <f t="shared" si="47"/>
        <v>0</v>
      </c>
      <c r="K173" s="81">
        <f t="shared" si="47"/>
        <v>0</v>
      </c>
      <c r="L173" s="81">
        <f t="shared" si="47"/>
        <v>0</v>
      </c>
      <c r="M173" s="81">
        <f t="shared" si="47"/>
        <v>0</v>
      </c>
      <c r="N173" s="83">
        <f t="shared" si="34"/>
        <v>15218768.25</v>
      </c>
      <c r="O173" s="83">
        <f t="shared" si="35"/>
        <v>1884228.45</v>
      </c>
      <c r="P173" s="81">
        <f t="shared" si="36"/>
        <v>0</v>
      </c>
      <c r="Q173" s="81">
        <f t="shared" si="37"/>
        <v>0</v>
      </c>
      <c r="R173" s="81">
        <f t="shared" si="38"/>
        <v>0</v>
      </c>
      <c r="S173" s="81">
        <f t="shared" si="39"/>
        <v>0</v>
      </c>
      <c r="T173" s="83">
        <f t="shared" si="40"/>
        <v>3804692.0625</v>
      </c>
      <c r="U173" s="83">
        <f t="shared" si="41"/>
        <v>6123742.4624999994</v>
      </c>
      <c r="V173" s="81">
        <f t="shared" si="42"/>
        <v>0</v>
      </c>
      <c r="W173" s="81">
        <f t="shared" si="43"/>
        <v>0</v>
      </c>
      <c r="X173" s="81">
        <f t="shared" si="44"/>
        <v>0</v>
      </c>
      <c r="Y173" s="81">
        <f t="shared" si="45"/>
        <v>0</v>
      </c>
      <c r="Z173" s="14"/>
      <c r="AA173" s="14"/>
      <c r="AB173" s="14"/>
      <c r="AC173" s="14"/>
      <c r="AD173" s="14"/>
      <c r="AE173" s="14"/>
      <c r="AF173" s="14"/>
      <c r="AG173" s="14"/>
      <c r="AH173" s="14"/>
      <c r="AI173" s="14"/>
      <c r="AJ173" s="14"/>
      <c r="AK173" s="14"/>
      <c r="AL173" s="14"/>
      <c r="AM173" s="14"/>
      <c r="AN173" s="14"/>
      <c r="AO173" s="14"/>
      <c r="AP173" s="14"/>
      <c r="AQ173" s="14"/>
      <c r="AR173" s="14"/>
      <c r="AS173" s="14"/>
      <c r="AT173" s="14"/>
      <c r="AU173" s="14"/>
      <c r="AV173" s="14"/>
      <c r="AW173" s="14"/>
      <c r="AX173" s="14"/>
      <c r="AY173" s="14"/>
      <c r="AZ173" s="14"/>
      <c r="BA173" s="14"/>
      <c r="BB173" s="14"/>
      <c r="BC173" s="14"/>
      <c r="BD173" s="14"/>
      <c r="BE173" s="14"/>
      <c r="BF173" s="14"/>
      <c r="BG173" s="14"/>
      <c r="BH173" s="14"/>
      <c r="BI173" s="14"/>
      <c r="BJ173" s="14"/>
      <c r="BK173" s="14"/>
      <c r="BL173" s="14"/>
      <c r="BM173" s="14"/>
      <c r="BN173" s="14"/>
      <c r="BO173" s="14"/>
      <c r="BP173" s="14"/>
      <c r="BQ173" s="14"/>
      <c r="BR173" s="14"/>
      <c r="BS173" s="14"/>
      <c r="BT173" s="14"/>
      <c r="BU173" s="14"/>
      <c r="BV173" s="14"/>
      <c r="BW173" s="14"/>
      <c r="BX173" s="14"/>
      <c r="BY173" s="14"/>
      <c r="BZ173" s="14"/>
      <c r="CA173" s="14"/>
      <c r="CB173" s="14"/>
      <c r="CC173" s="14"/>
      <c r="CD173" s="14"/>
      <c r="CE173" s="14"/>
      <c r="CF173" s="14"/>
      <c r="CG173" s="14"/>
      <c r="CH173" s="14"/>
      <c r="CI173" s="14"/>
      <c r="CJ173" s="14"/>
      <c r="CK173" s="14"/>
      <c r="CL173" s="14"/>
      <c r="CM173" s="14"/>
      <c r="CN173" s="14"/>
      <c r="CO173" s="14"/>
      <c r="CP173" s="14"/>
      <c r="CQ173" s="14"/>
      <c r="CR173" s="14"/>
      <c r="CS173" s="14"/>
      <c r="CT173" s="14"/>
      <c r="CU173" s="14"/>
      <c r="CV173" s="14"/>
      <c r="CW173" s="14"/>
      <c r="CX173" s="14"/>
      <c r="CY173" s="14"/>
      <c r="CZ173" s="14"/>
      <c r="DA173" s="14"/>
      <c r="DB173" s="14"/>
      <c r="DC173" s="14"/>
      <c r="DD173" s="14"/>
      <c r="DE173" s="14"/>
      <c r="DF173" s="14"/>
      <c r="DG173" s="14"/>
      <c r="DH173" s="14"/>
      <c r="DI173" s="14"/>
      <c r="DJ173" s="14"/>
      <c r="DK173" s="14"/>
      <c r="DL173" s="14"/>
      <c r="DM173" s="14"/>
      <c r="DN173" s="14"/>
      <c r="DO173" s="14"/>
      <c r="DP173" s="14"/>
      <c r="DQ173" s="14"/>
      <c r="DR173" s="14"/>
      <c r="DS173" s="14"/>
      <c r="DT173" s="14"/>
      <c r="DU173" s="14"/>
      <c r="DV173" s="14"/>
      <c r="DW173" s="14"/>
      <c r="DX173" s="14"/>
      <c r="DY173" s="14"/>
      <c r="DZ173" s="14"/>
      <c r="EA173" s="14"/>
      <c r="EB173" s="14"/>
      <c r="EC173" s="14"/>
      <c r="ED173" s="14"/>
      <c r="EE173" s="14"/>
      <c r="EF173" s="14"/>
      <c r="EG173" s="14"/>
      <c r="EH173" s="3"/>
      <c r="EI173" s="3"/>
      <c r="EJ173" s="3"/>
      <c r="EK173" s="3"/>
      <c r="EL173" s="3"/>
      <c r="EM173" s="3"/>
      <c r="EN173" s="3"/>
      <c r="EO173" s="3"/>
      <c r="EP173" s="3"/>
      <c r="EQ173" s="3"/>
      <c r="ER173" s="3"/>
      <c r="ES173" s="3"/>
      <c r="ET173" s="3"/>
      <c r="EU173" s="3"/>
      <c r="EV173" s="3"/>
      <c r="EW173" s="3"/>
      <c r="EX173" s="3"/>
      <c r="EY173" s="3"/>
      <c r="EZ173" s="3"/>
      <c r="FA173" s="3"/>
      <c r="FB173" s="3"/>
      <c r="FC173" s="3"/>
      <c r="FD173" s="3"/>
      <c r="FE173" s="3"/>
      <c r="FF173" s="3"/>
      <c r="FG173" s="3"/>
      <c r="FH173" s="3"/>
      <c r="FI173" s="3"/>
      <c r="FJ173" s="3"/>
      <c r="FK173" s="3"/>
      <c r="FL173" s="3"/>
      <c r="FM173" s="3"/>
      <c r="FN173" s="3"/>
      <c r="FO173" s="3"/>
      <c r="FP173" s="3"/>
      <c r="FQ173" s="3"/>
      <c r="FR173" s="3"/>
      <c r="FS173" s="3"/>
      <c r="FT173" s="3"/>
      <c r="FU173" s="3"/>
      <c r="FV173" s="3"/>
      <c r="FW173" s="3"/>
      <c r="FX173" s="3"/>
      <c r="FY173" s="3"/>
      <c r="FZ173" s="3"/>
      <c r="GA173" s="3"/>
      <c r="GB173" s="3"/>
      <c r="GC173" s="3"/>
      <c r="GD173" s="3"/>
      <c r="GE173" s="3"/>
      <c r="GF173" s="3"/>
      <c r="GG173" s="3"/>
      <c r="GH173" s="3"/>
      <c r="GI173" s="3"/>
      <c r="GJ173" s="3"/>
      <c r="GK173" s="3"/>
      <c r="GL173" s="3"/>
      <c r="GM173" s="3"/>
      <c r="GN173" s="3"/>
      <c r="GO173" s="3"/>
      <c r="GP173" s="3"/>
      <c r="GQ173" s="3"/>
      <c r="GR173" s="3"/>
      <c r="GS173" s="3"/>
      <c r="GT173" s="3"/>
      <c r="GU173" s="3"/>
      <c r="GV173" s="3"/>
      <c r="GW173" s="3"/>
      <c r="GX173" s="3"/>
      <c r="GY173" s="3"/>
      <c r="GZ173" s="3"/>
      <c r="HA173" s="3"/>
      <c r="HB173" s="3"/>
      <c r="HC173" s="3"/>
      <c r="HD173" s="3"/>
      <c r="HE173" s="3"/>
      <c r="HF173" s="3"/>
      <c r="HG173" s="3"/>
      <c r="HH173" s="3"/>
      <c r="HI173" s="3"/>
      <c r="HJ173" s="3"/>
      <c r="HK173" s="3"/>
      <c r="HL173" s="3"/>
      <c r="HM173" s="3"/>
      <c r="HN173" s="3"/>
      <c r="HO173" s="3"/>
      <c r="HP173" s="3"/>
      <c r="HQ173" s="3"/>
      <c r="HR173" s="3"/>
      <c r="HS173" s="3"/>
      <c r="HT173" s="3"/>
      <c r="HU173" s="3"/>
      <c r="HV173" s="3"/>
      <c r="HW173" s="3"/>
      <c r="HX173" s="3"/>
      <c r="HY173" s="3"/>
      <c r="HZ173" s="3"/>
      <c r="IA173" s="3"/>
    </row>
    <row r="174" spans="1:235" s="82" customFormat="1" ht="28" customHeight="1" x14ac:dyDescent="0.35">
      <c r="A174" s="1" t="s">
        <v>360</v>
      </c>
      <c r="B174" s="81">
        <f>IFERROR(VLOOKUP(A174,'Total EUROSTATS (2024)'!$A$5:$N$41,13,FALSE),IFERROR((VLOOKUP('Calculs Peaux et Cuirs (2024)'!A174,'Total (FAO) (2024)'!$A$4:$B$199,2,FALSE)*75%),"-"))</f>
        <v>123132.75</v>
      </c>
      <c r="C174" s="81">
        <f>IFERROR(VLOOKUP(A174,'Total EUROSTATS (2024)'!$A$5:$L$41,12,FALSE),IFERROR((VLOOKUP('Calculs Peaux et Cuirs (2024)'!A174,'Total (FAO) (2024)'!$A$4:$B$199,2)*25%),"-"))</f>
        <v>41044.25</v>
      </c>
      <c r="D174" s="81"/>
      <c r="E174" s="81"/>
      <c r="F174" s="81"/>
      <c r="G174" s="81"/>
      <c r="H174" s="83">
        <f t="shared" si="46"/>
        <v>73879.649999999994</v>
      </c>
      <c r="I174" s="83">
        <f t="shared" si="46"/>
        <v>24626.55</v>
      </c>
      <c r="J174" s="81">
        <f t="shared" si="47"/>
        <v>0</v>
      </c>
      <c r="K174" s="81">
        <f t="shared" si="47"/>
        <v>0</v>
      </c>
      <c r="L174" s="81">
        <f t="shared" si="47"/>
        <v>0</v>
      </c>
      <c r="M174" s="81">
        <f t="shared" si="47"/>
        <v>0</v>
      </c>
      <c r="N174" s="83">
        <f t="shared" si="34"/>
        <v>2585787.75</v>
      </c>
      <c r="O174" s="83">
        <f t="shared" si="35"/>
        <v>320145.14999999997</v>
      </c>
      <c r="P174" s="81">
        <f t="shared" si="36"/>
        <v>0</v>
      </c>
      <c r="Q174" s="81">
        <f t="shared" si="37"/>
        <v>0</v>
      </c>
      <c r="R174" s="81">
        <f t="shared" si="38"/>
        <v>0</v>
      </c>
      <c r="S174" s="81">
        <f t="shared" si="39"/>
        <v>0</v>
      </c>
      <c r="T174" s="83">
        <f t="shared" si="40"/>
        <v>646446.9375</v>
      </c>
      <c r="U174" s="83">
        <f t="shared" si="41"/>
        <v>1040471.7374999999</v>
      </c>
      <c r="V174" s="81">
        <f t="shared" si="42"/>
        <v>0</v>
      </c>
      <c r="W174" s="81">
        <f t="shared" si="43"/>
        <v>0</v>
      </c>
      <c r="X174" s="81">
        <f t="shared" si="44"/>
        <v>0</v>
      </c>
      <c r="Y174" s="81">
        <f t="shared" si="45"/>
        <v>0</v>
      </c>
      <c r="Z174" s="14"/>
      <c r="AA174" s="14"/>
      <c r="AB174" s="14"/>
      <c r="AC174" s="14"/>
      <c r="AD174" s="14"/>
      <c r="AE174" s="14"/>
      <c r="AF174" s="14"/>
      <c r="AG174" s="14"/>
      <c r="AH174" s="14"/>
      <c r="AI174" s="14"/>
      <c r="AJ174" s="14"/>
      <c r="AK174" s="14"/>
      <c r="AL174" s="14"/>
      <c r="AM174" s="14"/>
      <c r="AN174" s="14"/>
      <c r="AO174" s="14"/>
      <c r="AP174" s="14"/>
      <c r="AQ174" s="14"/>
      <c r="AR174" s="14"/>
      <c r="AS174" s="14"/>
      <c r="AT174" s="14"/>
      <c r="AU174" s="14"/>
      <c r="AV174" s="14"/>
      <c r="AW174" s="14"/>
      <c r="AX174" s="14"/>
      <c r="AY174" s="14"/>
      <c r="AZ174" s="14"/>
      <c r="BA174" s="14"/>
      <c r="BB174" s="14"/>
      <c r="BC174" s="14"/>
      <c r="BD174" s="14"/>
      <c r="BE174" s="14"/>
      <c r="BF174" s="14"/>
      <c r="BG174" s="14"/>
      <c r="BH174" s="14"/>
      <c r="BI174" s="14"/>
      <c r="BJ174" s="14"/>
      <c r="BK174" s="14"/>
      <c r="BL174" s="14"/>
      <c r="BM174" s="14"/>
      <c r="BN174" s="14"/>
      <c r="BO174" s="14"/>
      <c r="BP174" s="14"/>
      <c r="BQ174" s="14"/>
      <c r="BR174" s="14"/>
      <c r="BS174" s="14"/>
      <c r="BT174" s="14"/>
      <c r="BU174" s="14"/>
      <c r="BV174" s="14"/>
      <c r="BW174" s="14"/>
      <c r="BX174" s="14"/>
      <c r="BY174" s="14"/>
      <c r="BZ174" s="14"/>
      <c r="CA174" s="14"/>
      <c r="CB174" s="14"/>
      <c r="CC174" s="14"/>
      <c r="CD174" s="14"/>
      <c r="CE174" s="14"/>
      <c r="CF174" s="14"/>
      <c r="CG174" s="14"/>
      <c r="CH174" s="14"/>
      <c r="CI174" s="14"/>
      <c r="CJ174" s="14"/>
      <c r="CK174" s="14"/>
      <c r="CL174" s="14"/>
      <c r="CM174" s="14"/>
      <c r="CN174" s="14"/>
      <c r="CO174" s="14"/>
      <c r="CP174" s="14"/>
      <c r="CQ174" s="14"/>
      <c r="CR174" s="14"/>
      <c r="CS174" s="14"/>
      <c r="CT174" s="14"/>
      <c r="CU174" s="14"/>
      <c r="CV174" s="14"/>
      <c r="CW174" s="14"/>
      <c r="CX174" s="14"/>
      <c r="CY174" s="14"/>
      <c r="CZ174" s="14"/>
      <c r="DA174" s="14"/>
      <c r="DB174" s="14"/>
      <c r="DC174" s="14"/>
      <c r="DD174" s="14"/>
      <c r="DE174" s="14"/>
      <c r="DF174" s="14"/>
      <c r="DG174" s="14"/>
      <c r="DH174" s="14"/>
      <c r="DI174" s="14"/>
      <c r="DJ174" s="14"/>
      <c r="DK174" s="14"/>
      <c r="DL174" s="14"/>
      <c r="DM174" s="14"/>
      <c r="DN174" s="14"/>
      <c r="DO174" s="14"/>
      <c r="DP174" s="14"/>
      <c r="DQ174" s="14"/>
      <c r="DR174" s="14"/>
      <c r="DS174" s="14"/>
      <c r="DT174" s="14"/>
      <c r="DU174" s="14"/>
      <c r="DV174" s="14"/>
      <c r="DW174" s="14"/>
      <c r="DX174" s="14"/>
      <c r="DY174" s="14"/>
      <c r="DZ174" s="14"/>
      <c r="EA174" s="14"/>
      <c r="EB174" s="14"/>
      <c r="EC174" s="14"/>
      <c r="ED174" s="14"/>
      <c r="EE174" s="14"/>
      <c r="EF174" s="14"/>
      <c r="EG174" s="14"/>
      <c r="EH174" s="3"/>
      <c r="EI174" s="3"/>
      <c r="EJ174" s="3"/>
      <c r="EK174" s="3"/>
      <c r="EL174" s="3"/>
      <c r="EM174" s="3"/>
      <c r="EN174" s="3"/>
      <c r="EO174" s="3"/>
      <c r="EP174" s="3"/>
      <c r="EQ174" s="3"/>
      <c r="ER174" s="3"/>
      <c r="ES174" s="3"/>
      <c r="ET174" s="3"/>
      <c r="EU174" s="3"/>
      <c r="EV174" s="3"/>
      <c r="EW174" s="3"/>
      <c r="EX174" s="3"/>
      <c r="EY174" s="3"/>
      <c r="EZ174" s="3"/>
      <c r="FA174" s="3"/>
      <c r="FB174" s="3"/>
      <c r="FC174" s="3"/>
      <c r="FD174" s="3"/>
      <c r="FE174" s="3"/>
      <c r="FF174" s="3"/>
      <c r="FG174" s="3"/>
      <c r="FH174" s="3"/>
      <c r="FI174" s="3"/>
      <c r="FJ174" s="3"/>
      <c r="FK174" s="3"/>
      <c r="FL174" s="3"/>
      <c r="FM174" s="3"/>
      <c r="FN174" s="3"/>
      <c r="FO174" s="3"/>
      <c r="FP174" s="3"/>
      <c r="FQ174" s="3"/>
      <c r="FR174" s="3"/>
      <c r="FS174" s="3"/>
      <c r="FT174" s="3"/>
      <c r="FU174" s="3"/>
      <c r="FV174" s="3"/>
      <c r="FW174" s="3"/>
      <c r="FX174" s="3"/>
      <c r="FY174" s="3"/>
      <c r="FZ174" s="3"/>
      <c r="GA174" s="3"/>
      <c r="GB174" s="3"/>
      <c r="GC174" s="3"/>
      <c r="GD174" s="3"/>
      <c r="GE174" s="3"/>
      <c r="GF174" s="3"/>
      <c r="GG174" s="3"/>
      <c r="GH174" s="3"/>
      <c r="GI174" s="3"/>
      <c r="GJ174" s="3"/>
      <c r="GK174" s="3"/>
      <c r="GL174" s="3"/>
      <c r="GM174" s="3"/>
      <c r="GN174" s="3"/>
      <c r="GO174" s="3"/>
      <c r="GP174" s="3"/>
      <c r="GQ174" s="3"/>
      <c r="GR174" s="3"/>
      <c r="GS174" s="3"/>
      <c r="GT174" s="3"/>
      <c r="GU174" s="3"/>
      <c r="GV174" s="3"/>
      <c r="GW174" s="3"/>
      <c r="GX174" s="3"/>
      <c r="GY174" s="3"/>
      <c r="GZ174" s="3"/>
      <c r="HA174" s="3"/>
      <c r="HB174" s="3"/>
      <c r="HC174" s="3"/>
      <c r="HD174" s="3"/>
      <c r="HE174" s="3"/>
      <c r="HF174" s="3"/>
      <c r="HG174" s="3"/>
      <c r="HH174" s="3"/>
      <c r="HI174" s="3"/>
      <c r="HJ174" s="3"/>
      <c r="HK174" s="3"/>
      <c r="HL174" s="3"/>
      <c r="HM174" s="3"/>
      <c r="HN174" s="3"/>
      <c r="HO174" s="3"/>
      <c r="HP174" s="3"/>
      <c r="HQ174" s="3"/>
      <c r="HR174" s="3"/>
      <c r="HS174" s="3"/>
      <c r="HT174" s="3"/>
      <c r="HU174" s="3"/>
      <c r="HV174" s="3"/>
      <c r="HW174" s="3"/>
      <c r="HX174" s="3"/>
      <c r="HY174" s="3"/>
      <c r="HZ174" s="3"/>
      <c r="IA174" s="3"/>
    </row>
    <row r="175" spans="1:235" ht="28" customHeight="1" x14ac:dyDescent="0.35">
      <c r="A175" s="1" t="s">
        <v>361</v>
      </c>
      <c r="B175" s="81">
        <f>IFERROR(VLOOKUP(A175,'Total EUROSTATS (2024)'!$A$5:$N$41,13,FALSE),IFERROR((VLOOKUP('Calculs Peaux et Cuirs (2024)'!A175,'Total (FAO) (2024)'!$A$4:$B$199,2,FALSE)*75%),"-"))</f>
        <v>422750</v>
      </c>
      <c r="C175" s="81">
        <f>IFERROR(VLOOKUP(A175,'Total EUROSTATS (2024)'!$A$5:$L$41,12,FALSE),IFERROR((VLOOKUP('Calculs Peaux et Cuirs (2024)'!A175,'Total (FAO) (2024)'!$A$4:$B$199,2)*25%),"-"))</f>
        <v>2020</v>
      </c>
      <c r="D175" s="81"/>
      <c r="E175" s="81"/>
      <c r="F175" s="81"/>
      <c r="G175" s="81"/>
      <c r="H175" s="81">
        <f t="shared" si="46"/>
        <v>253650</v>
      </c>
      <c r="I175" s="81">
        <f t="shared" si="46"/>
        <v>1212</v>
      </c>
      <c r="J175" s="81">
        <f t="shared" si="47"/>
        <v>0</v>
      </c>
      <c r="K175" s="81">
        <f t="shared" si="47"/>
        <v>0</v>
      </c>
      <c r="L175" s="81">
        <f t="shared" si="47"/>
        <v>0</v>
      </c>
      <c r="M175" s="81">
        <f t="shared" si="47"/>
        <v>0</v>
      </c>
      <c r="N175" s="81">
        <f t="shared" si="34"/>
        <v>8877750</v>
      </c>
      <c r="O175" s="81">
        <f t="shared" si="35"/>
        <v>15756</v>
      </c>
      <c r="P175" s="81">
        <f t="shared" si="36"/>
        <v>0</v>
      </c>
      <c r="Q175" s="81">
        <f t="shared" si="37"/>
        <v>0</v>
      </c>
      <c r="R175" s="81">
        <f t="shared" si="38"/>
        <v>0</v>
      </c>
      <c r="S175" s="81">
        <f t="shared" si="39"/>
        <v>0</v>
      </c>
      <c r="T175" s="81">
        <f t="shared" si="40"/>
        <v>2219437.5</v>
      </c>
      <c r="U175" s="81">
        <f t="shared" si="41"/>
        <v>51207</v>
      </c>
      <c r="V175" s="81">
        <f t="shared" si="42"/>
        <v>0</v>
      </c>
      <c r="W175" s="81">
        <f t="shared" si="43"/>
        <v>0</v>
      </c>
      <c r="X175" s="81">
        <f t="shared" si="44"/>
        <v>0</v>
      </c>
      <c r="Y175" s="81">
        <f t="shared" si="45"/>
        <v>0</v>
      </c>
    </row>
    <row r="176" spans="1:235" ht="28" customHeight="1" x14ac:dyDescent="0.35">
      <c r="A176" s="1" t="s">
        <v>362</v>
      </c>
      <c r="B176" s="81">
        <f>IFERROR(VLOOKUP(A176,'Total EUROSTATS (2024)'!$A$5:$N$41,13,FALSE),IFERROR((VLOOKUP('Calculs Peaux et Cuirs (2024)'!A176,'Total (FAO) (2024)'!$A$4:$B$199,2,FALSE)*75%),"-"))</f>
        <v>413300</v>
      </c>
      <c r="C176" s="81">
        <f>IFERROR(VLOOKUP(A176,'Total EUROSTATS (2024)'!$A$5:$L$41,12,FALSE),IFERROR((VLOOKUP('Calculs Peaux et Cuirs (2024)'!A176,'Total (FAO) (2024)'!$A$4:$B$199,2)*25%),"-"))</f>
        <v>189410</v>
      </c>
      <c r="D176" s="81"/>
      <c r="E176" s="81"/>
      <c r="F176" s="81"/>
      <c r="G176" s="81"/>
      <c r="H176" s="81">
        <f t="shared" si="46"/>
        <v>247980</v>
      </c>
      <c r="I176" s="81">
        <f t="shared" si="46"/>
        <v>113646</v>
      </c>
      <c r="J176" s="81">
        <f t="shared" si="47"/>
        <v>0</v>
      </c>
      <c r="K176" s="81">
        <f t="shared" si="47"/>
        <v>0</v>
      </c>
      <c r="L176" s="81">
        <f t="shared" si="47"/>
        <v>0</v>
      </c>
      <c r="M176" s="81">
        <f t="shared" si="47"/>
        <v>0</v>
      </c>
      <c r="N176" s="81">
        <f t="shared" si="34"/>
        <v>8679300</v>
      </c>
      <c r="O176" s="81">
        <f t="shared" si="35"/>
        <v>1477398</v>
      </c>
      <c r="P176" s="81">
        <f t="shared" si="36"/>
        <v>0</v>
      </c>
      <c r="Q176" s="81">
        <f t="shared" si="37"/>
        <v>0</v>
      </c>
      <c r="R176" s="81">
        <f t="shared" si="38"/>
        <v>0</v>
      </c>
      <c r="S176" s="81">
        <f t="shared" si="39"/>
        <v>0</v>
      </c>
      <c r="T176" s="81">
        <f t="shared" si="40"/>
        <v>2169825</v>
      </c>
      <c r="U176" s="81">
        <f t="shared" si="41"/>
        <v>4801543.5</v>
      </c>
      <c r="V176" s="81">
        <f t="shared" si="42"/>
        <v>0</v>
      </c>
      <c r="W176" s="81">
        <f t="shared" si="43"/>
        <v>0</v>
      </c>
      <c r="X176" s="81">
        <f t="shared" si="44"/>
        <v>0</v>
      </c>
      <c r="Y176" s="81">
        <f t="shared" si="45"/>
        <v>0</v>
      </c>
    </row>
    <row r="177" spans="1:235" ht="28" customHeight="1" x14ac:dyDescent="0.35">
      <c r="A177" s="1" t="s">
        <v>363</v>
      </c>
      <c r="B177" s="81">
        <f>IFERROR(VLOOKUP(A177,'Total EUROSTATS (2024)'!$A$5:$N$41,13,FALSE),IFERROR((VLOOKUP('Calculs Peaux et Cuirs (2024)'!A177,'Total (FAO) (2024)'!$A$4:$B$199,2,FALSE)*75%),"-"))</f>
        <v>5421.75</v>
      </c>
      <c r="C177" s="81">
        <f>IFERROR(VLOOKUP(A177,'Total EUROSTATS (2024)'!$A$5:$L$41,12,FALSE),IFERROR((VLOOKUP('Calculs Peaux et Cuirs (2024)'!A177,'Total (FAO) (2024)'!$A$4:$B$199,2)*25%),"-"))</f>
        <v>1807.25</v>
      </c>
      <c r="D177" s="81"/>
      <c r="E177" s="81"/>
      <c r="F177" s="81"/>
      <c r="G177" s="81"/>
      <c r="H177" s="81">
        <f t="shared" si="46"/>
        <v>3253.0499999999997</v>
      </c>
      <c r="I177" s="81">
        <f t="shared" si="46"/>
        <v>1084.3499999999999</v>
      </c>
      <c r="J177" s="81">
        <f t="shared" si="47"/>
        <v>0</v>
      </c>
      <c r="K177" s="81">
        <f t="shared" si="47"/>
        <v>0</v>
      </c>
      <c r="L177" s="81">
        <f t="shared" si="47"/>
        <v>0</v>
      </c>
      <c r="M177" s="81">
        <f t="shared" si="47"/>
        <v>0</v>
      </c>
      <c r="N177" s="81">
        <f t="shared" si="34"/>
        <v>113856.74999999999</v>
      </c>
      <c r="O177" s="81">
        <f t="shared" si="35"/>
        <v>14096.55</v>
      </c>
      <c r="P177" s="81">
        <f t="shared" si="36"/>
        <v>0</v>
      </c>
      <c r="Q177" s="81">
        <f t="shared" si="37"/>
        <v>0</v>
      </c>
      <c r="R177" s="81">
        <f t="shared" si="38"/>
        <v>0</v>
      </c>
      <c r="S177" s="81">
        <f t="shared" si="39"/>
        <v>0</v>
      </c>
      <c r="T177" s="81">
        <f t="shared" si="40"/>
        <v>28464.187499999996</v>
      </c>
      <c r="U177" s="81">
        <f t="shared" si="41"/>
        <v>45813.787499999999</v>
      </c>
      <c r="V177" s="81">
        <f t="shared" si="42"/>
        <v>0</v>
      </c>
      <c r="W177" s="81">
        <f t="shared" si="43"/>
        <v>0</v>
      </c>
      <c r="X177" s="81">
        <f t="shared" si="44"/>
        <v>0</v>
      </c>
      <c r="Y177" s="81">
        <f t="shared" si="45"/>
        <v>0</v>
      </c>
    </row>
    <row r="178" spans="1:235" ht="28" customHeight="1" x14ac:dyDescent="0.35">
      <c r="A178" s="1" t="s">
        <v>677</v>
      </c>
      <c r="B178" s="81">
        <f>IFERROR(VLOOKUP(A178,'Total EUROSTATS (2024)'!$A$5:$N$41,13,FALSE),IFERROR((VLOOKUP('Calculs Peaux et Cuirs (2024)'!A178,'Total (FAO) (2024)'!$A$4:$B$199,2,FALSE)*75%),"-"))</f>
        <v>257884.5</v>
      </c>
      <c r="C178" s="81">
        <f>IFERROR(VLOOKUP(A178,'Total EUROSTATS (2024)'!$A$5:$L$41,12,FALSE),IFERROR((VLOOKUP('Calculs Peaux et Cuirs (2024)'!A178,'Total (FAO) (2024)'!$A$4:$B$199,2)*25%),"-"))</f>
        <v>1807.25</v>
      </c>
      <c r="D178" s="81"/>
      <c r="E178" s="81"/>
      <c r="F178" s="81"/>
      <c r="G178" s="81"/>
      <c r="H178" s="81">
        <f t="shared" si="46"/>
        <v>154730.69999999998</v>
      </c>
      <c r="I178" s="81">
        <f t="shared" si="46"/>
        <v>1084.3499999999999</v>
      </c>
      <c r="J178" s="81">
        <f t="shared" si="47"/>
        <v>0</v>
      </c>
      <c r="K178" s="81">
        <f t="shared" si="47"/>
        <v>0</v>
      </c>
      <c r="L178" s="81">
        <f t="shared" si="47"/>
        <v>0</v>
      </c>
      <c r="M178" s="81">
        <f t="shared" si="47"/>
        <v>0</v>
      </c>
      <c r="N178" s="81">
        <f t="shared" si="34"/>
        <v>5415574.4999999991</v>
      </c>
      <c r="O178" s="81">
        <f t="shared" si="35"/>
        <v>14096.55</v>
      </c>
      <c r="P178" s="81">
        <f t="shared" si="36"/>
        <v>0</v>
      </c>
      <c r="Q178" s="81">
        <f t="shared" si="37"/>
        <v>0</v>
      </c>
      <c r="R178" s="81">
        <f t="shared" si="38"/>
        <v>0</v>
      </c>
      <c r="S178" s="81">
        <f t="shared" si="39"/>
        <v>0</v>
      </c>
      <c r="T178" s="81">
        <f t="shared" si="40"/>
        <v>1353893.6249999998</v>
      </c>
      <c r="U178" s="81">
        <f t="shared" si="41"/>
        <v>45813.787499999999</v>
      </c>
      <c r="V178" s="81">
        <f t="shared" si="42"/>
        <v>0</v>
      </c>
      <c r="W178" s="81">
        <f t="shared" si="43"/>
        <v>0</v>
      </c>
      <c r="X178" s="81">
        <f t="shared" si="44"/>
        <v>0</v>
      </c>
      <c r="Y178" s="81">
        <f t="shared" si="45"/>
        <v>0</v>
      </c>
    </row>
    <row r="179" spans="1:235" s="82" customFormat="1" ht="28" customHeight="1" x14ac:dyDescent="0.35">
      <c r="A179" s="1" t="s">
        <v>364</v>
      </c>
      <c r="B179" s="81">
        <f>IFERROR(VLOOKUP(A179,'Total EUROSTATS (2024)'!$A$5:$N$41,13,FALSE),IFERROR((VLOOKUP('Calculs Peaux et Cuirs (2024)'!A179,'Total (FAO) (2024)'!$A$4:$B$199,2,FALSE)*75%),"-"))</f>
        <v>665686.5</v>
      </c>
      <c r="C179" s="81">
        <f>IFERROR(VLOOKUP(A179,'Total EUROSTATS (2024)'!$A$5:$L$41,12,FALSE),IFERROR((VLOOKUP('Calculs Peaux et Cuirs (2024)'!A179,'Total (FAO) (2024)'!$A$4:$B$199,2)*25%),"-"))</f>
        <v>221895.5</v>
      </c>
      <c r="D179" s="81"/>
      <c r="E179" s="81"/>
      <c r="F179" s="81"/>
      <c r="G179" s="81"/>
      <c r="H179" s="83">
        <f t="shared" si="46"/>
        <v>399411.89999999997</v>
      </c>
      <c r="I179" s="83">
        <f t="shared" si="46"/>
        <v>133137.29999999999</v>
      </c>
      <c r="J179" s="81">
        <f t="shared" si="47"/>
        <v>0</v>
      </c>
      <c r="K179" s="81">
        <f t="shared" si="47"/>
        <v>0</v>
      </c>
      <c r="L179" s="81">
        <f t="shared" si="47"/>
        <v>0</v>
      </c>
      <c r="M179" s="81">
        <f t="shared" si="47"/>
        <v>0</v>
      </c>
      <c r="N179" s="83">
        <f t="shared" si="34"/>
        <v>13979416.499999998</v>
      </c>
      <c r="O179" s="83">
        <f t="shared" si="35"/>
        <v>1730784.9</v>
      </c>
      <c r="P179" s="81">
        <f t="shared" si="36"/>
        <v>0</v>
      </c>
      <c r="Q179" s="81">
        <f t="shared" si="37"/>
        <v>0</v>
      </c>
      <c r="R179" s="81">
        <f t="shared" si="38"/>
        <v>0</v>
      </c>
      <c r="S179" s="81">
        <f t="shared" si="39"/>
        <v>0</v>
      </c>
      <c r="T179" s="83">
        <f t="shared" si="40"/>
        <v>3494854.1249999995</v>
      </c>
      <c r="U179" s="83">
        <f t="shared" si="41"/>
        <v>5625050.9249999998</v>
      </c>
      <c r="V179" s="81">
        <f t="shared" si="42"/>
        <v>0</v>
      </c>
      <c r="W179" s="81">
        <f t="shared" si="43"/>
        <v>0</v>
      </c>
      <c r="X179" s="81">
        <f t="shared" si="44"/>
        <v>0</v>
      </c>
      <c r="Y179" s="81">
        <f t="shared" si="45"/>
        <v>0</v>
      </c>
      <c r="Z179" s="14"/>
      <c r="AA179" s="14"/>
      <c r="AB179" s="14"/>
      <c r="AC179" s="14"/>
      <c r="AD179" s="14"/>
      <c r="AE179" s="14"/>
      <c r="AF179" s="14"/>
      <c r="AG179" s="14"/>
      <c r="AH179" s="14"/>
      <c r="AI179" s="14"/>
      <c r="AJ179" s="14"/>
      <c r="AK179" s="14"/>
      <c r="AL179" s="14"/>
      <c r="AM179" s="14"/>
      <c r="AN179" s="14"/>
      <c r="AO179" s="14"/>
      <c r="AP179" s="14"/>
      <c r="AQ179" s="14"/>
      <c r="AR179" s="14"/>
      <c r="AS179" s="14"/>
      <c r="AT179" s="14"/>
      <c r="AU179" s="14"/>
      <c r="AV179" s="14"/>
      <c r="AW179" s="14"/>
      <c r="AX179" s="14"/>
      <c r="AY179" s="14"/>
      <c r="AZ179" s="14"/>
      <c r="BA179" s="14"/>
      <c r="BB179" s="14"/>
      <c r="BC179" s="14"/>
      <c r="BD179" s="14"/>
      <c r="BE179" s="14"/>
      <c r="BF179" s="14"/>
      <c r="BG179" s="14"/>
      <c r="BH179" s="14"/>
      <c r="BI179" s="14"/>
      <c r="BJ179" s="14"/>
      <c r="BK179" s="14"/>
      <c r="BL179" s="14"/>
      <c r="BM179" s="14"/>
      <c r="BN179" s="14"/>
      <c r="BO179" s="14"/>
      <c r="BP179" s="14"/>
      <c r="BQ179" s="14"/>
      <c r="BR179" s="14"/>
      <c r="BS179" s="14"/>
      <c r="BT179" s="14"/>
      <c r="BU179" s="14"/>
      <c r="BV179" s="14"/>
      <c r="BW179" s="14"/>
      <c r="BX179" s="14"/>
      <c r="BY179" s="14"/>
      <c r="BZ179" s="14"/>
      <c r="CA179" s="14"/>
      <c r="CB179" s="14"/>
      <c r="CC179" s="14"/>
      <c r="CD179" s="14"/>
      <c r="CE179" s="14"/>
      <c r="CF179" s="14"/>
      <c r="CG179" s="14"/>
      <c r="CH179" s="14"/>
      <c r="CI179" s="14"/>
      <c r="CJ179" s="14"/>
      <c r="CK179" s="14"/>
      <c r="CL179" s="14"/>
      <c r="CM179" s="14"/>
      <c r="CN179" s="14"/>
      <c r="CO179" s="14"/>
      <c r="CP179" s="14"/>
      <c r="CQ179" s="14"/>
      <c r="CR179" s="14"/>
      <c r="CS179" s="14"/>
      <c r="CT179" s="14"/>
      <c r="CU179" s="14"/>
      <c r="CV179" s="14"/>
      <c r="CW179" s="14"/>
      <c r="CX179" s="14"/>
      <c r="CY179" s="14"/>
      <c r="CZ179" s="14"/>
      <c r="DA179" s="14"/>
      <c r="DB179" s="14"/>
      <c r="DC179" s="14"/>
      <c r="DD179" s="14"/>
      <c r="DE179" s="14"/>
      <c r="DF179" s="14"/>
      <c r="DG179" s="14"/>
      <c r="DH179" s="14"/>
      <c r="DI179" s="14"/>
      <c r="DJ179" s="14"/>
      <c r="DK179" s="14"/>
      <c r="DL179" s="14"/>
      <c r="DM179" s="14"/>
      <c r="DN179" s="14"/>
      <c r="DO179" s="14"/>
      <c r="DP179" s="14"/>
      <c r="DQ179" s="14"/>
      <c r="DR179" s="14"/>
      <c r="DS179" s="14"/>
      <c r="DT179" s="14"/>
      <c r="DU179" s="14"/>
      <c r="DV179" s="14"/>
      <c r="DW179" s="14"/>
      <c r="DX179" s="14"/>
      <c r="DY179" s="14"/>
      <c r="DZ179" s="14"/>
      <c r="EA179" s="14"/>
      <c r="EB179" s="14"/>
      <c r="EC179" s="14"/>
      <c r="ED179" s="14"/>
      <c r="EE179" s="14"/>
      <c r="EF179" s="14"/>
      <c r="EG179" s="14"/>
      <c r="EH179" s="3"/>
      <c r="EI179" s="3"/>
      <c r="EJ179" s="3"/>
      <c r="EK179" s="3"/>
      <c r="EL179" s="3"/>
      <c r="EM179" s="3"/>
      <c r="EN179" s="3"/>
      <c r="EO179" s="3"/>
      <c r="EP179" s="3"/>
      <c r="EQ179" s="3"/>
      <c r="ER179" s="3"/>
      <c r="ES179" s="3"/>
      <c r="ET179" s="3"/>
      <c r="EU179" s="3"/>
      <c r="EV179" s="3"/>
      <c r="EW179" s="3"/>
      <c r="EX179" s="3"/>
      <c r="EY179" s="3"/>
      <c r="EZ179" s="3"/>
      <c r="FA179" s="3"/>
      <c r="FB179" s="3"/>
      <c r="FC179" s="3"/>
      <c r="FD179" s="3"/>
      <c r="FE179" s="3"/>
      <c r="FF179" s="3"/>
      <c r="FG179" s="3"/>
      <c r="FH179" s="3"/>
      <c r="FI179" s="3"/>
      <c r="FJ179" s="3"/>
      <c r="FK179" s="3"/>
      <c r="FL179" s="3"/>
      <c r="FM179" s="3"/>
      <c r="FN179" s="3"/>
      <c r="FO179" s="3"/>
      <c r="FP179" s="3"/>
      <c r="FQ179" s="3"/>
      <c r="FR179" s="3"/>
      <c r="FS179" s="3"/>
      <c r="FT179" s="3"/>
      <c r="FU179" s="3"/>
      <c r="FV179" s="3"/>
      <c r="FW179" s="3"/>
      <c r="FX179" s="3"/>
      <c r="FY179" s="3"/>
      <c r="FZ179" s="3"/>
      <c r="GA179" s="3"/>
      <c r="GB179" s="3"/>
      <c r="GC179" s="3"/>
      <c r="GD179" s="3"/>
      <c r="GE179" s="3"/>
      <c r="GF179" s="3"/>
      <c r="GG179" s="3"/>
      <c r="GH179" s="3"/>
      <c r="GI179" s="3"/>
      <c r="GJ179" s="3"/>
      <c r="GK179" s="3"/>
      <c r="GL179" s="3"/>
      <c r="GM179" s="3"/>
      <c r="GN179" s="3"/>
      <c r="GO179" s="3"/>
      <c r="GP179" s="3"/>
      <c r="GQ179" s="3"/>
      <c r="GR179" s="3"/>
      <c r="GS179" s="3"/>
      <c r="GT179" s="3"/>
      <c r="GU179" s="3"/>
      <c r="GV179" s="3"/>
      <c r="GW179" s="3"/>
      <c r="GX179" s="3"/>
      <c r="GY179" s="3"/>
      <c r="GZ179" s="3"/>
      <c r="HA179" s="3"/>
      <c r="HB179" s="3"/>
      <c r="HC179" s="3"/>
      <c r="HD179" s="3"/>
      <c r="HE179" s="3"/>
      <c r="HF179" s="3"/>
      <c r="HG179" s="3"/>
      <c r="HH179" s="3"/>
      <c r="HI179" s="3"/>
      <c r="HJ179" s="3"/>
      <c r="HK179" s="3"/>
      <c r="HL179" s="3"/>
      <c r="HM179" s="3"/>
      <c r="HN179" s="3"/>
      <c r="HO179" s="3"/>
      <c r="HP179" s="3"/>
      <c r="HQ179" s="3"/>
      <c r="HR179" s="3"/>
      <c r="HS179" s="3"/>
      <c r="HT179" s="3"/>
      <c r="HU179" s="3"/>
      <c r="HV179" s="3"/>
      <c r="HW179" s="3"/>
      <c r="HX179" s="3"/>
      <c r="HY179" s="3"/>
      <c r="HZ179" s="3"/>
      <c r="IA179" s="3"/>
    </row>
    <row r="180" spans="1:235" s="82" customFormat="1" ht="28" customHeight="1" x14ac:dyDescent="0.35">
      <c r="A180" s="1" t="s">
        <v>683</v>
      </c>
      <c r="B180" s="81" t="str">
        <f>IFERROR(VLOOKUP(A180,'Total EUROSTATS (2024)'!$A$5:$N$41,13,FALSE),IFERROR((VLOOKUP('Calculs Peaux et Cuirs (2024)'!A180,'Total (FAO) (2024)'!$A$4:$B$199,2,FALSE)*75%),"-"))</f>
        <v>-</v>
      </c>
      <c r="C180" s="81">
        <f>IFERROR(VLOOKUP(A180,'Total EUROSTATS (2024)'!$A$5:$L$41,12,FALSE),IFERROR((VLOOKUP('Calculs Peaux et Cuirs (2024)'!A180,'Total (FAO) (2024)'!$A$4:$B$199,2)*25%),"-"))</f>
        <v>221895.5</v>
      </c>
      <c r="D180" s="81"/>
      <c r="E180" s="81"/>
      <c r="F180" s="81"/>
      <c r="G180" s="81"/>
      <c r="H180" s="83" t="str">
        <f t="shared" si="46"/>
        <v>-</v>
      </c>
      <c r="I180" s="83">
        <f t="shared" si="46"/>
        <v>133137.29999999999</v>
      </c>
      <c r="J180" s="81">
        <f t="shared" si="47"/>
        <v>0</v>
      </c>
      <c r="K180" s="81">
        <f t="shared" si="47"/>
        <v>0</v>
      </c>
      <c r="L180" s="81">
        <f t="shared" si="47"/>
        <v>0</v>
      </c>
      <c r="M180" s="81">
        <f t="shared" si="47"/>
        <v>0</v>
      </c>
      <c r="N180" s="83" t="str">
        <f t="shared" si="34"/>
        <v>-</v>
      </c>
      <c r="O180" s="83">
        <f t="shared" si="35"/>
        <v>1730784.9</v>
      </c>
      <c r="P180" s="81">
        <f t="shared" si="36"/>
        <v>0</v>
      </c>
      <c r="Q180" s="81">
        <f t="shared" si="37"/>
        <v>0</v>
      </c>
      <c r="R180" s="81">
        <f t="shared" si="38"/>
        <v>0</v>
      </c>
      <c r="S180" s="81">
        <f t="shared" si="39"/>
        <v>0</v>
      </c>
      <c r="T180" s="83" t="str">
        <f t="shared" si="40"/>
        <v>-</v>
      </c>
      <c r="U180" s="83">
        <f t="shared" si="41"/>
        <v>5625050.9249999998</v>
      </c>
      <c r="V180" s="81">
        <f t="shared" si="42"/>
        <v>0</v>
      </c>
      <c r="W180" s="81">
        <f t="shared" si="43"/>
        <v>0</v>
      </c>
      <c r="X180" s="81">
        <f t="shared" si="44"/>
        <v>0</v>
      </c>
      <c r="Y180" s="81">
        <f t="shared" si="45"/>
        <v>0</v>
      </c>
      <c r="Z180" s="14"/>
      <c r="AA180" s="14"/>
      <c r="AB180" s="14"/>
      <c r="AC180" s="14"/>
      <c r="AD180" s="14"/>
      <c r="AE180" s="14"/>
      <c r="AF180" s="14"/>
      <c r="AG180" s="14"/>
      <c r="AH180" s="14"/>
      <c r="AI180" s="14"/>
      <c r="AJ180" s="14"/>
      <c r="AK180" s="14"/>
      <c r="AL180" s="14"/>
      <c r="AM180" s="14"/>
      <c r="AN180" s="14"/>
      <c r="AO180" s="14"/>
      <c r="AP180" s="14"/>
      <c r="AQ180" s="14"/>
      <c r="AR180" s="14"/>
      <c r="AS180" s="14"/>
      <c r="AT180" s="14"/>
      <c r="AU180" s="14"/>
      <c r="AV180" s="14"/>
      <c r="AW180" s="14"/>
      <c r="AX180" s="14"/>
      <c r="AY180" s="14"/>
      <c r="AZ180" s="14"/>
      <c r="BA180" s="14"/>
      <c r="BB180" s="14"/>
      <c r="BC180" s="14"/>
      <c r="BD180" s="14"/>
      <c r="BE180" s="14"/>
      <c r="BF180" s="14"/>
      <c r="BG180" s="14"/>
      <c r="BH180" s="14"/>
      <c r="BI180" s="14"/>
      <c r="BJ180" s="14"/>
      <c r="BK180" s="14"/>
      <c r="BL180" s="14"/>
      <c r="BM180" s="14"/>
      <c r="BN180" s="14"/>
      <c r="BO180" s="14"/>
      <c r="BP180" s="14"/>
      <c r="BQ180" s="14"/>
      <c r="BR180" s="14"/>
      <c r="BS180" s="14"/>
      <c r="BT180" s="14"/>
      <c r="BU180" s="14"/>
      <c r="BV180" s="14"/>
      <c r="BW180" s="14"/>
      <c r="BX180" s="14"/>
      <c r="BY180" s="14"/>
      <c r="BZ180" s="14"/>
      <c r="CA180" s="14"/>
      <c r="CB180" s="14"/>
      <c r="CC180" s="14"/>
      <c r="CD180" s="14"/>
      <c r="CE180" s="14"/>
      <c r="CF180" s="14"/>
      <c r="CG180" s="14"/>
      <c r="CH180" s="14"/>
      <c r="CI180" s="14"/>
      <c r="CJ180" s="14"/>
      <c r="CK180" s="14"/>
      <c r="CL180" s="14"/>
      <c r="CM180" s="14"/>
      <c r="CN180" s="14"/>
      <c r="CO180" s="14"/>
      <c r="CP180" s="14"/>
      <c r="CQ180" s="14"/>
      <c r="CR180" s="14"/>
      <c r="CS180" s="14"/>
      <c r="CT180" s="14"/>
      <c r="CU180" s="14"/>
      <c r="CV180" s="14"/>
      <c r="CW180" s="14"/>
      <c r="CX180" s="14"/>
      <c r="CY180" s="14"/>
      <c r="CZ180" s="14"/>
      <c r="DA180" s="14"/>
      <c r="DB180" s="14"/>
      <c r="DC180" s="14"/>
      <c r="DD180" s="14"/>
      <c r="DE180" s="14"/>
      <c r="DF180" s="14"/>
      <c r="DG180" s="14"/>
      <c r="DH180" s="14"/>
      <c r="DI180" s="14"/>
      <c r="DJ180" s="14"/>
      <c r="DK180" s="14"/>
      <c r="DL180" s="14"/>
      <c r="DM180" s="14"/>
      <c r="DN180" s="14"/>
      <c r="DO180" s="14"/>
      <c r="DP180" s="14"/>
      <c r="DQ180" s="14"/>
      <c r="DR180" s="14"/>
      <c r="DS180" s="14"/>
      <c r="DT180" s="14"/>
      <c r="DU180" s="14"/>
      <c r="DV180" s="14"/>
      <c r="DW180" s="14"/>
      <c r="DX180" s="14"/>
      <c r="DY180" s="14"/>
      <c r="DZ180" s="14"/>
      <c r="EA180" s="14"/>
      <c r="EB180" s="14"/>
      <c r="EC180" s="14"/>
      <c r="ED180" s="14"/>
      <c r="EE180" s="14"/>
      <c r="EF180" s="14"/>
      <c r="EG180" s="14"/>
      <c r="EH180" s="3"/>
      <c r="EI180" s="3"/>
      <c r="EJ180" s="3"/>
      <c r="EK180" s="3"/>
      <c r="EL180" s="3"/>
      <c r="EM180" s="3"/>
      <c r="EN180" s="3"/>
      <c r="EO180" s="3"/>
      <c r="EP180" s="3"/>
      <c r="EQ180" s="3"/>
      <c r="ER180" s="3"/>
      <c r="ES180" s="3"/>
      <c r="ET180" s="3"/>
      <c r="EU180" s="3"/>
      <c r="EV180" s="3"/>
      <c r="EW180" s="3"/>
      <c r="EX180" s="3"/>
      <c r="EY180" s="3"/>
      <c r="EZ180" s="3"/>
      <c r="FA180" s="3"/>
      <c r="FB180" s="3"/>
      <c r="FC180" s="3"/>
      <c r="FD180" s="3"/>
      <c r="FE180" s="3"/>
      <c r="FF180" s="3"/>
      <c r="FG180" s="3"/>
      <c r="FH180" s="3"/>
      <c r="FI180" s="3"/>
      <c r="FJ180" s="3"/>
      <c r="FK180" s="3"/>
      <c r="FL180" s="3"/>
      <c r="FM180" s="3"/>
      <c r="FN180" s="3"/>
      <c r="FO180" s="3"/>
      <c r="FP180" s="3"/>
      <c r="FQ180" s="3"/>
      <c r="FR180" s="3"/>
      <c r="FS180" s="3"/>
      <c r="FT180" s="3"/>
      <c r="FU180" s="3"/>
      <c r="FV180" s="3"/>
      <c r="FW180" s="3"/>
      <c r="FX180" s="3"/>
      <c r="FY180" s="3"/>
      <c r="FZ180" s="3"/>
      <c r="GA180" s="3"/>
      <c r="GB180" s="3"/>
      <c r="GC180" s="3"/>
      <c r="GD180" s="3"/>
      <c r="GE180" s="3"/>
      <c r="GF180" s="3"/>
      <c r="GG180" s="3"/>
      <c r="GH180" s="3"/>
      <c r="GI180" s="3"/>
      <c r="GJ180" s="3"/>
      <c r="GK180" s="3"/>
      <c r="GL180" s="3"/>
      <c r="GM180" s="3"/>
      <c r="GN180" s="3"/>
      <c r="GO180" s="3"/>
      <c r="GP180" s="3"/>
      <c r="GQ180" s="3"/>
      <c r="GR180" s="3"/>
      <c r="GS180" s="3"/>
      <c r="GT180" s="3"/>
      <c r="GU180" s="3"/>
      <c r="GV180" s="3"/>
      <c r="GW180" s="3"/>
      <c r="GX180" s="3"/>
      <c r="GY180" s="3"/>
      <c r="GZ180" s="3"/>
      <c r="HA180" s="3"/>
      <c r="HB180" s="3"/>
      <c r="HC180" s="3"/>
      <c r="HD180" s="3"/>
      <c r="HE180" s="3"/>
      <c r="HF180" s="3"/>
      <c r="HG180" s="3"/>
      <c r="HH180" s="3"/>
      <c r="HI180" s="3"/>
      <c r="HJ180" s="3"/>
      <c r="HK180" s="3"/>
      <c r="HL180" s="3"/>
      <c r="HM180" s="3"/>
      <c r="HN180" s="3"/>
      <c r="HO180" s="3"/>
      <c r="HP180" s="3"/>
      <c r="HQ180" s="3"/>
      <c r="HR180" s="3"/>
      <c r="HS180" s="3"/>
      <c r="HT180" s="3"/>
      <c r="HU180" s="3"/>
      <c r="HV180" s="3"/>
      <c r="HW180" s="3"/>
      <c r="HX180" s="3"/>
      <c r="HY180" s="3"/>
      <c r="HZ180" s="3"/>
      <c r="IA180" s="3"/>
    </row>
    <row r="181" spans="1:235" ht="28" customHeight="1" x14ac:dyDescent="0.35">
      <c r="A181" s="1" t="s">
        <v>684</v>
      </c>
      <c r="B181" s="81">
        <f>IFERROR(VLOOKUP(A181,'Total EUROSTATS (2024)'!$A$5:$N$41,13,FALSE),IFERROR((VLOOKUP('Calculs Peaux et Cuirs (2024)'!A181,'Total (FAO) (2024)'!$A$4:$B$199,2,FALSE)*75%),"-"))</f>
        <v>29923.5</v>
      </c>
      <c r="C181" s="81">
        <f>IFERROR(VLOOKUP(A181,'Total EUROSTATS (2024)'!$A$5:$L$41,12,FALSE),IFERROR((VLOOKUP('Calculs Peaux et Cuirs (2024)'!A181,'Total (FAO) (2024)'!$A$4:$B$199,2)*25%),"-"))</f>
        <v>221895.5</v>
      </c>
      <c r="D181" s="81"/>
      <c r="E181" s="81"/>
      <c r="F181" s="81"/>
      <c r="G181" s="81"/>
      <c r="H181" s="81">
        <f t="shared" si="46"/>
        <v>17954.099999999999</v>
      </c>
      <c r="I181" s="81">
        <f t="shared" si="46"/>
        <v>133137.29999999999</v>
      </c>
      <c r="J181" s="81">
        <f t="shared" si="47"/>
        <v>0</v>
      </c>
      <c r="K181" s="81">
        <f t="shared" si="47"/>
        <v>0</v>
      </c>
      <c r="L181" s="81">
        <f t="shared" si="47"/>
        <v>0</v>
      </c>
      <c r="M181" s="81">
        <f t="shared" si="47"/>
        <v>0</v>
      </c>
      <c r="N181" s="81">
        <f t="shared" si="34"/>
        <v>628393.5</v>
      </c>
      <c r="O181" s="81">
        <f t="shared" si="35"/>
        <v>1730784.9</v>
      </c>
      <c r="P181" s="81">
        <f t="shared" si="36"/>
        <v>0</v>
      </c>
      <c r="Q181" s="81">
        <f t="shared" si="37"/>
        <v>0</v>
      </c>
      <c r="R181" s="81">
        <f t="shared" si="38"/>
        <v>0</v>
      </c>
      <c r="S181" s="81">
        <f t="shared" si="39"/>
        <v>0</v>
      </c>
      <c r="T181" s="81">
        <f t="shared" si="40"/>
        <v>157098.375</v>
      </c>
      <c r="U181" s="81">
        <f t="shared" si="41"/>
        <v>5625050.9249999998</v>
      </c>
      <c r="V181" s="81">
        <f t="shared" si="42"/>
        <v>0</v>
      </c>
      <c r="W181" s="81">
        <f t="shared" si="43"/>
        <v>0</v>
      </c>
      <c r="X181" s="81">
        <f t="shared" si="44"/>
        <v>0</v>
      </c>
      <c r="Y181" s="81">
        <f t="shared" si="45"/>
        <v>0</v>
      </c>
    </row>
    <row r="182" spans="1:235" ht="28" customHeight="1" x14ac:dyDescent="0.35">
      <c r="A182" s="1" t="s">
        <v>678</v>
      </c>
      <c r="B182" s="81">
        <f>IFERROR(VLOOKUP(A182,'Total EUROSTATS (2024)'!$A$5:$N$41,13,FALSE),IFERROR((VLOOKUP('Calculs Peaux et Cuirs (2024)'!A182,'Total (FAO) (2024)'!$A$4:$B$199,2,FALSE)*75%),"-"))</f>
        <v>3439296.75</v>
      </c>
      <c r="C182" s="81">
        <f>IFERROR(VLOOKUP(A182,'Total EUROSTATS (2024)'!$A$5:$L$41,12,FALSE),IFERROR((VLOOKUP('Calculs Peaux et Cuirs (2024)'!A182,'Total (FAO) (2024)'!$A$4:$B$199,2)*25%),"-"))</f>
        <v>221895.5</v>
      </c>
      <c r="D182" s="81"/>
      <c r="E182" s="81"/>
      <c r="F182" s="81"/>
      <c r="G182" s="81"/>
      <c r="H182" s="81">
        <f t="shared" si="46"/>
        <v>2063578.0499999998</v>
      </c>
      <c r="I182" s="81">
        <f t="shared" si="46"/>
        <v>133137.29999999999</v>
      </c>
      <c r="J182" s="81">
        <f t="shared" si="47"/>
        <v>0</v>
      </c>
      <c r="K182" s="81">
        <f t="shared" si="47"/>
        <v>0</v>
      </c>
      <c r="L182" s="81">
        <f t="shared" si="47"/>
        <v>0</v>
      </c>
      <c r="M182" s="81">
        <f t="shared" si="47"/>
        <v>0</v>
      </c>
      <c r="N182" s="81">
        <f t="shared" si="34"/>
        <v>72225231.75</v>
      </c>
      <c r="O182" s="81">
        <f t="shared" si="35"/>
        <v>1730784.9</v>
      </c>
      <c r="P182" s="81">
        <f t="shared" si="36"/>
        <v>0</v>
      </c>
      <c r="Q182" s="81">
        <f t="shared" si="37"/>
        <v>0</v>
      </c>
      <c r="R182" s="81">
        <f t="shared" si="38"/>
        <v>0</v>
      </c>
      <c r="S182" s="81">
        <f t="shared" si="39"/>
        <v>0</v>
      </c>
      <c r="T182" s="81">
        <f t="shared" si="40"/>
        <v>18056307.9375</v>
      </c>
      <c r="U182" s="81">
        <f t="shared" si="41"/>
        <v>5625050.9249999998</v>
      </c>
      <c r="V182" s="81">
        <f t="shared" si="42"/>
        <v>0</v>
      </c>
      <c r="W182" s="81">
        <f t="shared" si="43"/>
        <v>0</v>
      </c>
      <c r="X182" s="81">
        <f t="shared" si="44"/>
        <v>0</v>
      </c>
      <c r="Y182" s="81">
        <f t="shared" si="45"/>
        <v>0</v>
      </c>
    </row>
    <row r="183" spans="1:235" ht="28" customHeight="1" x14ac:dyDescent="0.35">
      <c r="A183" s="1" t="s">
        <v>366</v>
      </c>
      <c r="B183" s="81">
        <f>IFERROR(VLOOKUP(A183,'Total EUROSTATS (2024)'!$A$5:$N$41,13,FALSE),IFERROR((VLOOKUP('Calculs Peaux et Cuirs (2024)'!A183,'Total (FAO) (2024)'!$A$4:$B$199,2,FALSE)*75%),"-"))</f>
        <v>3257463</v>
      </c>
      <c r="C183" s="81">
        <f>IFERROR(VLOOKUP(A183,'Total EUROSTATS (2024)'!$A$5:$L$41,12,FALSE),IFERROR((VLOOKUP('Calculs Peaux et Cuirs (2024)'!A183,'Total (FAO) (2024)'!$A$4:$B$199,2)*25%),"-"))</f>
        <v>1085821</v>
      </c>
      <c r="D183" s="81"/>
      <c r="E183" s="81"/>
      <c r="F183" s="81"/>
      <c r="G183" s="81"/>
      <c r="H183" s="81">
        <f t="shared" si="46"/>
        <v>1954477.7999999998</v>
      </c>
      <c r="I183" s="81">
        <f t="shared" si="46"/>
        <v>651492.6</v>
      </c>
      <c r="J183" s="81">
        <f t="shared" si="47"/>
        <v>0</v>
      </c>
      <c r="K183" s="81">
        <f t="shared" si="47"/>
        <v>0</v>
      </c>
      <c r="L183" s="81">
        <f t="shared" si="47"/>
        <v>0</v>
      </c>
      <c r="M183" s="81">
        <f t="shared" si="47"/>
        <v>0</v>
      </c>
      <c r="N183" s="83">
        <f t="shared" si="34"/>
        <v>68406723</v>
      </c>
      <c r="O183" s="83">
        <f t="shared" si="35"/>
        <v>8469403.7999999989</v>
      </c>
      <c r="P183" s="81">
        <f t="shared" si="36"/>
        <v>0</v>
      </c>
      <c r="Q183" s="81">
        <f t="shared" si="37"/>
        <v>0</v>
      </c>
      <c r="R183" s="81">
        <f t="shared" si="38"/>
        <v>0</v>
      </c>
      <c r="S183" s="81">
        <f t="shared" si="39"/>
        <v>0</v>
      </c>
      <c r="T183" s="83">
        <f t="shared" si="40"/>
        <v>17101680.75</v>
      </c>
      <c r="U183" s="83">
        <f t="shared" si="41"/>
        <v>27525562.349999998</v>
      </c>
      <c r="V183" s="81">
        <f t="shared" si="42"/>
        <v>0</v>
      </c>
      <c r="W183" s="81">
        <f t="shared" si="43"/>
        <v>0</v>
      </c>
      <c r="X183" s="81">
        <f t="shared" si="44"/>
        <v>0</v>
      </c>
      <c r="Y183" s="81">
        <f t="shared" si="45"/>
        <v>0</v>
      </c>
    </row>
    <row r="184" spans="1:235" s="82" customFormat="1" ht="28" customHeight="1" x14ac:dyDescent="0.35">
      <c r="A184" s="1" t="s">
        <v>367</v>
      </c>
      <c r="B184" s="81">
        <f>IFERROR(VLOOKUP(A184,'Total EUROSTATS (2024)'!$A$5:$N$41,13,FALSE),IFERROR((VLOOKUP('Calculs Peaux et Cuirs (2024)'!A184,'Total (FAO) (2024)'!$A$4:$B$199,2,FALSE)*75%),"-"))</f>
        <v>543537</v>
      </c>
      <c r="C184" s="81">
        <f>IFERROR(VLOOKUP(A184,'Total EUROSTATS (2024)'!$A$5:$L$41,12,FALSE),IFERROR((VLOOKUP('Calculs Peaux et Cuirs (2024)'!A184,'Total (FAO) (2024)'!$A$4:$B$199,2)*25%),"-"))</f>
        <v>181179</v>
      </c>
      <c r="D184" s="81"/>
      <c r="E184" s="81"/>
      <c r="F184" s="81"/>
      <c r="G184" s="81"/>
      <c r="H184" s="83">
        <f t="shared" si="46"/>
        <v>326122.2</v>
      </c>
      <c r="I184" s="83">
        <f t="shared" si="46"/>
        <v>108707.4</v>
      </c>
      <c r="J184" s="81">
        <f t="shared" si="47"/>
        <v>0</v>
      </c>
      <c r="K184" s="81">
        <f t="shared" si="47"/>
        <v>0</v>
      </c>
      <c r="L184" s="81">
        <f t="shared" si="47"/>
        <v>0</v>
      </c>
      <c r="M184" s="81">
        <f t="shared" si="47"/>
        <v>0</v>
      </c>
      <c r="N184" s="81">
        <f t="shared" si="34"/>
        <v>11414277</v>
      </c>
      <c r="O184" s="81">
        <f t="shared" si="35"/>
        <v>1413196.2</v>
      </c>
      <c r="P184" s="81">
        <f t="shared" si="36"/>
        <v>0</v>
      </c>
      <c r="Q184" s="81">
        <f t="shared" si="37"/>
        <v>0</v>
      </c>
      <c r="R184" s="81">
        <f t="shared" si="38"/>
        <v>0</v>
      </c>
      <c r="S184" s="81">
        <f t="shared" si="39"/>
        <v>0</v>
      </c>
      <c r="T184" s="81">
        <f t="shared" si="40"/>
        <v>2853569.25</v>
      </c>
      <c r="U184" s="81">
        <f t="shared" si="41"/>
        <v>4592887.6499999994</v>
      </c>
      <c r="V184" s="81">
        <f t="shared" si="42"/>
        <v>0</v>
      </c>
      <c r="W184" s="81">
        <f t="shared" si="43"/>
        <v>0</v>
      </c>
      <c r="X184" s="81">
        <f t="shared" si="44"/>
        <v>0</v>
      </c>
      <c r="Y184" s="81">
        <f t="shared" si="45"/>
        <v>0</v>
      </c>
      <c r="Z184" s="14"/>
      <c r="AA184" s="14"/>
      <c r="AB184" s="14"/>
      <c r="AC184" s="14"/>
      <c r="AD184" s="14"/>
      <c r="AE184" s="14"/>
      <c r="AF184" s="14"/>
      <c r="AG184" s="14"/>
      <c r="AH184" s="14"/>
      <c r="AI184" s="14"/>
      <c r="AJ184" s="14"/>
      <c r="AK184" s="14"/>
      <c r="AL184" s="14"/>
      <c r="AM184" s="14"/>
      <c r="AN184" s="14"/>
      <c r="AO184" s="14"/>
      <c r="AP184" s="14"/>
      <c r="AQ184" s="14"/>
      <c r="AR184" s="14"/>
      <c r="AS184" s="14"/>
      <c r="AT184" s="14"/>
      <c r="AU184" s="14"/>
      <c r="AV184" s="14"/>
      <c r="AW184" s="14"/>
      <c r="AX184" s="14"/>
      <c r="AY184" s="14"/>
      <c r="AZ184" s="14"/>
      <c r="BA184" s="14"/>
      <c r="BB184" s="14"/>
      <c r="BC184" s="14"/>
      <c r="BD184" s="14"/>
      <c r="BE184" s="14"/>
      <c r="BF184" s="14"/>
      <c r="BG184" s="14"/>
      <c r="BH184" s="14"/>
      <c r="BI184" s="14"/>
      <c r="BJ184" s="14"/>
      <c r="BK184" s="14"/>
      <c r="BL184" s="14"/>
      <c r="BM184" s="14"/>
      <c r="BN184" s="14"/>
      <c r="BO184" s="14"/>
      <c r="BP184" s="14"/>
      <c r="BQ184" s="14"/>
      <c r="BR184" s="14"/>
      <c r="BS184" s="14"/>
      <c r="BT184" s="14"/>
      <c r="BU184" s="14"/>
      <c r="BV184" s="14"/>
      <c r="BW184" s="14"/>
      <c r="BX184" s="14"/>
      <c r="BY184" s="14"/>
      <c r="BZ184" s="14"/>
      <c r="CA184" s="14"/>
      <c r="CB184" s="14"/>
      <c r="CC184" s="14"/>
      <c r="CD184" s="14"/>
      <c r="CE184" s="14"/>
      <c r="CF184" s="14"/>
      <c r="CG184" s="14"/>
      <c r="CH184" s="14"/>
      <c r="CI184" s="14"/>
      <c r="CJ184" s="14"/>
      <c r="CK184" s="14"/>
      <c r="CL184" s="14"/>
      <c r="CM184" s="14"/>
      <c r="CN184" s="14"/>
      <c r="CO184" s="14"/>
      <c r="CP184" s="14"/>
      <c r="CQ184" s="14"/>
      <c r="CR184" s="14"/>
      <c r="CS184" s="14"/>
      <c r="CT184" s="14"/>
      <c r="CU184" s="14"/>
      <c r="CV184" s="14"/>
      <c r="CW184" s="14"/>
      <c r="CX184" s="14"/>
      <c r="CY184" s="14"/>
      <c r="CZ184" s="14"/>
      <c r="DA184" s="14"/>
      <c r="DB184" s="14"/>
      <c r="DC184" s="14"/>
      <c r="DD184" s="14"/>
      <c r="DE184" s="14"/>
      <c r="DF184" s="14"/>
      <c r="DG184" s="14"/>
      <c r="DH184" s="14"/>
      <c r="DI184" s="14"/>
      <c r="DJ184" s="14"/>
      <c r="DK184" s="14"/>
      <c r="DL184" s="14"/>
      <c r="DM184" s="14"/>
      <c r="DN184" s="14"/>
      <c r="DO184" s="14"/>
      <c r="DP184" s="14"/>
      <c r="DQ184" s="14"/>
      <c r="DR184" s="14"/>
      <c r="DS184" s="14"/>
      <c r="DT184" s="14"/>
      <c r="DU184" s="14"/>
      <c r="DV184" s="14"/>
      <c r="DW184" s="14"/>
      <c r="DX184" s="14"/>
      <c r="DY184" s="14"/>
      <c r="DZ184" s="14"/>
      <c r="EA184" s="14"/>
      <c r="EB184" s="14"/>
      <c r="EC184" s="14"/>
      <c r="ED184" s="14"/>
      <c r="EE184" s="14"/>
      <c r="EF184" s="14"/>
      <c r="EG184" s="14"/>
      <c r="EH184" s="3"/>
      <c r="EI184" s="3"/>
      <c r="EJ184" s="3"/>
      <c r="EK184" s="3"/>
      <c r="EL184" s="3"/>
      <c r="EM184" s="3"/>
      <c r="EN184" s="3"/>
      <c r="EO184" s="3"/>
      <c r="EP184" s="3"/>
      <c r="EQ184" s="3"/>
      <c r="ER184" s="3"/>
      <c r="ES184" s="3"/>
      <c r="ET184" s="3"/>
      <c r="EU184" s="3"/>
      <c r="EV184" s="3"/>
      <c r="EW184" s="3"/>
      <c r="EX184" s="3"/>
      <c r="EY184" s="3"/>
      <c r="EZ184" s="3"/>
      <c r="FA184" s="3"/>
      <c r="FB184" s="3"/>
      <c r="FC184" s="3"/>
      <c r="FD184" s="3"/>
      <c r="FE184" s="3"/>
      <c r="FF184" s="3"/>
      <c r="FG184" s="3"/>
      <c r="FH184" s="3"/>
      <c r="FI184" s="3"/>
      <c r="FJ184" s="3"/>
      <c r="FK184" s="3"/>
      <c r="FL184" s="3"/>
      <c r="FM184" s="3"/>
      <c r="FN184" s="3"/>
      <c r="FO184" s="3"/>
      <c r="FP184" s="3"/>
      <c r="FQ184" s="3"/>
      <c r="FR184" s="3"/>
      <c r="FS184" s="3"/>
      <c r="FT184" s="3"/>
      <c r="FU184" s="3"/>
      <c r="FV184" s="3"/>
      <c r="FW184" s="3"/>
      <c r="FX184" s="3"/>
      <c r="FY184" s="3"/>
      <c r="FZ184" s="3"/>
      <c r="GA184" s="3"/>
      <c r="GB184" s="3"/>
      <c r="GC184" s="3"/>
      <c r="GD184" s="3"/>
      <c r="GE184" s="3"/>
      <c r="GF184" s="3"/>
      <c r="GG184" s="3"/>
      <c r="GH184" s="3"/>
      <c r="GI184" s="3"/>
      <c r="GJ184" s="3"/>
      <c r="GK184" s="3"/>
      <c r="GL184" s="3"/>
      <c r="GM184" s="3"/>
      <c r="GN184" s="3"/>
      <c r="GO184" s="3"/>
      <c r="GP184" s="3"/>
      <c r="GQ184" s="3"/>
      <c r="GR184" s="3"/>
      <c r="GS184" s="3"/>
      <c r="GT184" s="3"/>
      <c r="GU184" s="3"/>
      <c r="GV184" s="3"/>
      <c r="GW184" s="3"/>
      <c r="GX184" s="3"/>
      <c r="GY184" s="3"/>
      <c r="GZ184" s="3"/>
      <c r="HA184" s="3"/>
      <c r="HB184" s="3"/>
      <c r="HC184" s="3"/>
      <c r="HD184" s="3"/>
      <c r="HE184" s="3"/>
      <c r="HF184" s="3"/>
      <c r="HG184" s="3"/>
      <c r="HH184" s="3"/>
      <c r="HI184" s="3"/>
      <c r="HJ184" s="3"/>
      <c r="HK184" s="3"/>
      <c r="HL184" s="3"/>
      <c r="HM184" s="3"/>
      <c r="HN184" s="3"/>
      <c r="HO184" s="3"/>
      <c r="HP184" s="3"/>
      <c r="HQ184" s="3"/>
      <c r="HR184" s="3"/>
      <c r="HS184" s="3"/>
      <c r="HT184" s="3"/>
      <c r="HU184" s="3"/>
      <c r="HV184" s="3"/>
      <c r="HW184" s="3"/>
      <c r="HX184" s="3"/>
      <c r="HY184" s="3"/>
      <c r="HZ184" s="3"/>
      <c r="IA184" s="3"/>
    </row>
    <row r="185" spans="1:235" ht="28" customHeight="1" x14ac:dyDescent="0.35">
      <c r="A185" s="1" t="s">
        <v>679</v>
      </c>
      <c r="B185" s="81">
        <f>IFERROR(VLOOKUP(A185,'Total EUROSTATS (2024)'!$A$5:$N$41,13,FALSE),IFERROR((VLOOKUP('Calculs Peaux et Cuirs (2024)'!A185,'Total (FAO) (2024)'!$A$4:$B$199,2,FALSE)*75%),"-"))</f>
        <v>10006.5</v>
      </c>
      <c r="C185" s="81">
        <f>IFERROR(VLOOKUP(A185,'Total EUROSTATS (2024)'!$A$5:$L$41,12,FALSE),IFERROR((VLOOKUP('Calculs Peaux et Cuirs (2024)'!A185,'Total (FAO) (2024)'!$A$4:$B$199,2)*25%),"-"))</f>
        <v>3335.5</v>
      </c>
      <c r="D185" s="81"/>
      <c r="E185" s="81"/>
      <c r="F185" s="81"/>
      <c r="G185" s="81"/>
      <c r="H185" s="81">
        <f t="shared" si="46"/>
        <v>6003.9</v>
      </c>
      <c r="I185" s="81">
        <f t="shared" si="46"/>
        <v>2001.3</v>
      </c>
      <c r="J185" s="81">
        <f t="shared" si="47"/>
        <v>0</v>
      </c>
      <c r="K185" s="81">
        <f t="shared" si="47"/>
        <v>0</v>
      </c>
      <c r="L185" s="81">
        <f t="shared" si="47"/>
        <v>0</v>
      </c>
      <c r="M185" s="81">
        <f t="shared" si="47"/>
        <v>0</v>
      </c>
      <c r="N185" s="81">
        <f t="shared" si="34"/>
        <v>210136.5</v>
      </c>
      <c r="O185" s="81">
        <f t="shared" si="35"/>
        <v>26016.899999999998</v>
      </c>
      <c r="P185" s="81">
        <f t="shared" si="36"/>
        <v>0</v>
      </c>
      <c r="Q185" s="81">
        <f t="shared" si="37"/>
        <v>0</v>
      </c>
      <c r="R185" s="81">
        <f t="shared" si="38"/>
        <v>0</v>
      </c>
      <c r="S185" s="81">
        <f t="shared" si="39"/>
        <v>0</v>
      </c>
      <c r="T185" s="81">
        <f t="shared" si="40"/>
        <v>52534.125</v>
      </c>
      <c r="U185" s="81">
        <f t="shared" si="41"/>
        <v>84554.924999999988</v>
      </c>
      <c r="V185" s="81">
        <f t="shared" si="42"/>
        <v>0</v>
      </c>
      <c r="W185" s="81">
        <f t="shared" si="43"/>
        <v>0</v>
      </c>
      <c r="X185" s="81">
        <f t="shared" si="44"/>
        <v>0</v>
      </c>
      <c r="Y185" s="81">
        <f t="shared" si="45"/>
        <v>0</v>
      </c>
    </row>
    <row r="186" spans="1:235" ht="28" customHeight="1" x14ac:dyDescent="0.35">
      <c r="A186" s="1" t="s">
        <v>368</v>
      </c>
      <c r="B186" s="81">
        <f>IFERROR(VLOOKUP(A186,'Total EUROSTATS (2024)'!$A$5:$N$41,13,FALSE),IFERROR((VLOOKUP('Calculs Peaux et Cuirs (2024)'!A186,'Total (FAO) (2024)'!$A$4:$B$199,2,FALSE)*75%),"-"))</f>
        <v>60750</v>
      </c>
      <c r="C186" s="81">
        <f>IFERROR(VLOOKUP(A186,'Total EUROSTATS (2024)'!$A$5:$L$41,12,FALSE),IFERROR((VLOOKUP('Calculs Peaux et Cuirs (2024)'!A186,'Total (FAO) (2024)'!$A$4:$B$199,2)*25%),"-"))</f>
        <v>20250</v>
      </c>
      <c r="D186" s="81"/>
      <c r="E186" s="81"/>
      <c r="F186" s="81"/>
      <c r="G186" s="81"/>
      <c r="H186" s="81">
        <f t="shared" si="46"/>
        <v>36450</v>
      </c>
      <c r="I186" s="81">
        <f t="shared" si="46"/>
        <v>12150</v>
      </c>
      <c r="J186" s="81">
        <f t="shared" si="47"/>
        <v>0</v>
      </c>
      <c r="K186" s="81">
        <f t="shared" si="47"/>
        <v>0</v>
      </c>
      <c r="L186" s="81">
        <f t="shared" si="47"/>
        <v>0</v>
      </c>
      <c r="M186" s="81">
        <f t="shared" si="47"/>
        <v>0</v>
      </c>
      <c r="N186" s="81">
        <f t="shared" si="34"/>
        <v>1275750</v>
      </c>
      <c r="O186" s="81">
        <f t="shared" si="35"/>
        <v>157950</v>
      </c>
      <c r="P186" s="81">
        <f t="shared" si="36"/>
        <v>0</v>
      </c>
      <c r="Q186" s="81">
        <f t="shared" si="37"/>
        <v>0</v>
      </c>
      <c r="R186" s="81">
        <f t="shared" si="38"/>
        <v>0</v>
      </c>
      <c r="S186" s="81">
        <f t="shared" si="39"/>
        <v>0</v>
      </c>
      <c r="T186" s="81">
        <f t="shared" si="40"/>
        <v>318937.5</v>
      </c>
      <c r="U186" s="81">
        <f t="shared" si="41"/>
        <v>513337.5</v>
      </c>
      <c r="V186" s="81">
        <f t="shared" si="42"/>
        <v>0</v>
      </c>
      <c r="W186" s="81">
        <f t="shared" si="43"/>
        <v>0</v>
      </c>
      <c r="X186" s="81">
        <f t="shared" si="44"/>
        <v>0</v>
      </c>
      <c r="Y186" s="81">
        <f t="shared" si="45"/>
        <v>0</v>
      </c>
    </row>
    <row r="187" spans="1:235" ht="28" customHeight="1" x14ac:dyDescent="0.35">
      <c r="A187" s="1" t="s">
        <v>369</v>
      </c>
      <c r="B187" s="81">
        <f>IFERROR(VLOOKUP(A187,'Total EUROSTATS (2024)'!$A$5:$N$41,13,FALSE),IFERROR((VLOOKUP('Calculs Peaux et Cuirs (2024)'!A187,'Total (FAO) (2024)'!$A$4:$B$199,2,FALSE)*75%),"-"))</f>
        <v>1365</v>
      </c>
      <c r="C187" s="81">
        <f>IFERROR(VLOOKUP(A187,'Total EUROSTATS (2024)'!$A$5:$L$41,12,FALSE),IFERROR((VLOOKUP('Calculs Peaux et Cuirs (2024)'!A187,'Total (FAO) (2024)'!$A$4:$B$199,2)*25%),"-"))</f>
        <v>455</v>
      </c>
      <c r="D187" s="81"/>
      <c r="E187" s="81"/>
      <c r="F187" s="81"/>
      <c r="G187" s="81"/>
      <c r="H187" s="81">
        <f t="shared" si="46"/>
        <v>819</v>
      </c>
      <c r="I187" s="81">
        <f t="shared" si="46"/>
        <v>273</v>
      </c>
      <c r="J187" s="81">
        <f t="shared" si="47"/>
        <v>0</v>
      </c>
      <c r="K187" s="81">
        <f t="shared" si="47"/>
        <v>0</v>
      </c>
      <c r="L187" s="81">
        <f t="shared" si="47"/>
        <v>0</v>
      </c>
      <c r="M187" s="81">
        <f t="shared" si="47"/>
        <v>0</v>
      </c>
      <c r="N187" s="81">
        <f t="shared" si="34"/>
        <v>28665</v>
      </c>
      <c r="O187" s="81">
        <f t="shared" si="35"/>
        <v>3549</v>
      </c>
      <c r="P187" s="81">
        <f t="shared" si="36"/>
        <v>0</v>
      </c>
      <c r="Q187" s="81">
        <f t="shared" si="37"/>
        <v>0</v>
      </c>
      <c r="R187" s="81">
        <f t="shared" si="38"/>
        <v>0</v>
      </c>
      <c r="S187" s="81">
        <f t="shared" si="39"/>
        <v>0</v>
      </c>
      <c r="T187" s="81">
        <f t="shared" si="40"/>
        <v>7166.25</v>
      </c>
      <c r="U187" s="81">
        <f t="shared" si="41"/>
        <v>11534.25</v>
      </c>
      <c r="V187" s="81">
        <f t="shared" si="42"/>
        <v>0</v>
      </c>
      <c r="W187" s="81">
        <f t="shared" si="43"/>
        <v>0</v>
      </c>
      <c r="X187" s="81">
        <f t="shared" si="44"/>
        <v>0</v>
      </c>
      <c r="Y187" s="81">
        <f t="shared" si="45"/>
        <v>0</v>
      </c>
    </row>
    <row r="188" spans="1:235" ht="28" customHeight="1" x14ac:dyDescent="0.35">
      <c r="A188" s="1" t="s">
        <v>370</v>
      </c>
      <c r="B188" s="81">
        <f>IFERROR(VLOOKUP(A188,'Total EUROSTATS (2024)'!$A$5:$N$41,13,FALSE),IFERROR((VLOOKUP('Calculs Peaux et Cuirs (2024)'!A188,'Total (FAO) (2024)'!$A$4:$B$199,2,FALSE)*75%),"-"))</f>
        <v>5100</v>
      </c>
      <c r="C188" s="81">
        <f>IFERROR(VLOOKUP(A188,'Total EUROSTATS (2024)'!$A$5:$L$41,12,FALSE),IFERROR((VLOOKUP('Calculs Peaux et Cuirs (2024)'!A188,'Total (FAO) (2024)'!$A$4:$B$199,2)*25%),"-"))</f>
        <v>1700</v>
      </c>
      <c r="D188" s="81"/>
      <c r="E188" s="81"/>
      <c r="F188" s="81"/>
      <c r="G188" s="81"/>
      <c r="H188" s="81">
        <f t="shared" si="46"/>
        <v>3060</v>
      </c>
      <c r="I188" s="81">
        <f t="shared" si="46"/>
        <v>1020</v>
      </c>
      <c r="J188" s="81">
        <f t="shared" si="47"/>
        <v>0</v>
      </c>
      <c r="K188" s="81">
        <f t="shared" si="47"/>
        <v>0</v>
      </c>
      <c r="L188" s="81">
        <f t="shared" si="47"/>
        <v>0</v>
      </c>
      <c r="M188" s="81">
        <f t="shared" si="47"/>
        <v>0</v>
      </c>
      <c r="N188" s="81">
        <f t="shared" si="34"/>
        <v>107100</v>
      </c>
      <c r="O188" s="81">
        <f t="shared" si="35"/>
        <v>13260</v>
      </c>
      <c r="P188" s="81">
        <f t="shared" si="36"/>
        <v>0</v>
      </c>
      <c r="Q188" s="81">
        <f t="shared" si="37"/>
        <v>0</v>
      </c>
      <c r="R188" s="81">
        <f t="shared" si="38"/>
        <v>0</v>
      </c>
      <c r="S188" s="81">
        <f t="shared" si="39"/>
        <v>0</v>
      </c>
      <c r="T188" s="81">
        <f t="shared" si="40"/>
        <v>26775</v>
      </c>
      <c r="U188" s="81">
        <f t="shared" si="41"/>
        <v>43095</v>
      </c>
      <c r="V188" s="81">
        <f t="shared" si="42"/>
        <v>0</v>
      </c>
      <c r="W188" s="81">
        <f t="shared" si="43"/>
        <v>0</v>
      </c>
      <c r="X188" s="81">
        <f t="shared" si="44"/>
        <v>0</v>
      </c>
      <c r="Y188" s="81">
        <f t="shared" si="45"/>
        <v>0</v>
      </c>
    </row>
    <row r="189" spans="1:235" ht="28" customHeight="1" x14ac:dyDescent="0.35">
      <c r="A189" s="1" t="s">
        <v>371</v>
      </c>
      <c r="B189" s="81">
        <f>IFERROR(VLOOKUP(A189,'Total EUROSTATS (2024)'!$A$5:$N$41,13,FALSE),IFERROR((VLOOKUP('Calculs Peaux et Cuirs (2024)'!A189,'Total (FAO) (2024)'!$A$4:$B$199,2,FALSE)*75%),"-"))</f>
        <v>141162</v>
      </c>
      <c r="C189" s="81">
        <f>IFERROR(VLOOKUP(A189,'Total EUROSTATS (2024)'!$A$5:$L$41,12,FALSE),IFERROR((VLOOKUP('Calculs Peaux et Cuirs (2024)'!A189,'Total (FAO) (2024)'!$A$4:$B$199,2)*25%),"-"))</f>
        <v>47054</v>
      </c>
      <c r="D189" s="81"/>
      <c r="E189" s="81"/>
      <c r="F189" s="81"/>
      <c r="G189" s="81"/>
      <c r="H189" s="81">
        <f t="shared" si="46"/>
        <v>84697.2</v>
      </c>
      <c r="I189" s="81">
        <f t="shared" si="46"/>
        <v>28232.399999999998</v>
      </c>
      <c r="J189" s="81">
        <f t="shared" si="47"/>
        <v>0</v>
      </c>
      <c r="K189" s="81">
        <f t="shared" si="47"/>
        <v>0</v>
      </c>
      <c r="L189" s="81">
        <f t="shared" si="47"/>
        <v>0</v>
      </c>
      <c r="M189" s="81">
        <f t="shared" si="47"/>
        <v>0</v>
      </c>
      <c r="N189" s="81">
        <f t="shared" si="34"/>
        <v>2964402</v>
      </c>
      <c r="O189" s="81">
        <f t="shared" si="35"/>
        <v>367021.19999999995</v>
      </c>
      <c r="P189" s="81">
        <f t="shared" si="36"/>
        <v>0</v>
      </c>
      <c r="Q189" s="81">
        <f t="shared" si="37"/>
        <v>0</v>
      </c>
      <c r="R189" s="81">
        <f t="shared" si="38"/>
        <v>0</v>
      </c>
      <c r="S189" s="81">
        <f t="shared" si="39"/>
        <v>0</v>
      </c>
      <c r="T189" s="81">
        <f t="shared" si="40"/>
        <v>741100.5</v>
      </c>
      <c r="U189" s="81">
        <f t="shared" si="41"/>
        <v>1192818.8999999999</v>
      </c>
      <c r="V189" s="81">
        <f t="shared" si="42"/>
        <v>0</v>
      </c>
      <c r="W189" s="81">
        <f t="shared" si="43"/>
        <v>0</v>
      </c>
      <c r="X189" s="81">
        <f t="shared" si="44"/>
        <v>0</v>
      </c>
      <c r="Y189" s="81">
        <f t="shared" si="45"/>
        <v>0</v>
      </c>
    </row>
    <row r="190" spans="1:235" ht="28" customHeight="1" x14ac:dyDescent="0.35">
      <c r="A190" s="1" t="s">
        <v>372</v>
      </c>
      <c r="B190" s="81">
        <f>IFERROR(VLOOKUP(A190,'Total EUROSTATS (2024)'!$A$5:$N$41,13,FALSE),IFERROR((VLOOKUP('Calculs Peaux et Cuirs (2024)'!A190,'Total (FAO) (2024)'!$A$4:$B$199,2,FALSE)*75%),"-"))</f>
        <v>681988.5</v>
      </c>
      <c r="C190" s="81">
        <f>IFERROR(VLOOKUP(A190,'Total EUROSTATS (2024)'!$A$5:$L$41,12,FALSE),IFERROR((VLOOKUP('Calculs Peaux et Cuirs (2024)'!A190,'Total (FAO) (2024)'!$A$4:$B$199,2)*25%),"-"))</f>
        <v>227329.5</v>
      </c>
      <c r="D190" s="81"/>
      <c r="E190" s="81"/>
      <c r="F190" s="81"/>
      <c r="G190" s="81"/>
      <c r="H190" s="81">
        <f t="shared" si="46"/>
        <v>409193.1</v>
      </c>
      <c r="I190" s="81">
        <f t="shared" si="46"/>
        <v>136397.69999999998</v>
      </c>
      <c r="J190" s="81">
        <f t="shared" si="47"/>
        <v>0</v>
      </c>
      <c r="K190" s="81">
        <f t="shared" si="47"/>
        <v>0</v>
      </c>
      <c r="L190" s="81">
        <f t="shared" si="47"/>
        <v>0</v>
      </c>
      <c r="M190" s="81">
        <f t="shared" si="47"/>
        <v>0</v>
      </c>
      <c r="N190" s="81">
        <f t="shared" si="34"/>
        <v>14321758.5</v>
      </c>
      <c r="O190" s="81">
        <f t="shared" si="35"/>
        <v>1773170.0999999999</v>
      </c>
      <c r="P190" s="81">
        <f t="shared" si="36"/>
        <v>0</v>
      </c>
      <c r="Q190" s="81">
        <f t="shared" si="37"/>
        <v>0</v>
      </c>
      <c r="R190" s="81">
        <f t="shared" si="38"/>
        <v>0</v>
      </c>
      <c r="S190" s="81">
        <f t="shared" si="39"/>
        <v>0</v>
      </c>
      <c r="T190" s="81">
        <f t="shared" si="40"/>
        <v>3580439.625</v>
      </c>
      <c r="U190" s="81">
        <f t="shared" si="41"/>
        <v>5762802.8249999993</v>
      </c>
      <c r="V190" s="81">
        <f t="shared" si="42"/>
        <v>0</v>
      </c>
      <c r="W190" s="81">
        <f t="shared" si="43"/>
        <v>0</v>
      </c>
      <c r="X190" s="81">
        <f t="shared" si="44"/>
        <v>0</v>
      </c>
      <c r="Y190" s="81">
        <f t="shared" si="45"/>
        <v>0</v>
      </c>
    </row>
    <row r="191" spans="1:235" ht="28" customHeight="1" x14ac:dyDescent="0.35">
      <c r="A191" s="1" t="s">
        <v>527</v>
      </c>
      <c r="B191" s="81">
        <f>IFERROR(VLOOKUP(A191,'Total EUROSTATS (2024)'!$A$5:$N$41,13,FALSE),IFERROR((VLOOKUP('Calculs Peaux et Cuirs (2024)'!A191,'Total (FAO) (2024)'!$A$4:$B$199,2,FALSE)*75%),"-"))</f>
        <v>124990</v>
      </c>
      <c r="C191" s="81">
        <f>IFERROR(VLOOKUP(A191,'Total EUROSTATS (2024)'!$A$5:$L$41,12,FALSE),IFERROR((VLOOKUP('Calculs Peaux et Cuirs (2024)'!A191,'Total (FAO) (2024)'!$A$4:$B$199,2)*25%),"-"))</f>
        <v>2210</v>
      </c>
      <c r="D191" s="81"/>
      <c r="E191" s="81"/>
      <c r="F191" s="81"/>
      <c r="G191" s="81"/>
      <c r="H191" s="81">
        <f t="shared" si="46"/>
        <v>74994</v>
      </c>
      <c r="I191" s="81">
        <f t="shared" si="46"/>
        <v>1326</v>
      </c>
      <c r="J191" s="81">
        <f t="shared" si="47"/>
        <v>0</v>
      </c>
      <c r="K191" s="81">
        <f t="shared" si="47"/>
        <v>0</v>
      </c>
      <c r="L191" s="81">
        <f t="shared" si="47"/>
        <v>0</v>
      </c>
      <c r="M191" s="81">
        <f t="shared" si="47"/>
        <v>0</v>
      </c>
      <c r="N191" s="81">
        <f t="shared" si="34"/>
        <v>2624790</v>
      </c>
      <c r="O191" s="81">
        <f t="shared" si="35"/>
        <v>17238</v>
      </c>
      <c r="P191" s="81">
        <f t="shared" si="36"/>
        <v>0</v>
      </c>
      <c r="Q191" s="81">
        <f t="shared" si="37"/>
        <v>0</v>
      </c>
      <c r="R191" s="81">
        <f t="shared" si="38"/>
        <v>0</v>
      </c>
      <c r="S191" s="81">
        <f t="shared" si="39"/>
        <v>0</v>
      </c>
      <c r="T191" s="81">
        <f t="shared" si="40"/>
        <v>656197.5</v>
      </c>
      <c r="U191" s="81">
        <f t="shared" si="41"/>
        <v>56023.5</v>
      </c>
      <c r="V191" s="81">
        <f t="shared" si="42"/>
        <v>0</v>
      </c>
      <c r="W191" s="81">
        <f t="shared" si="43"/>
        <v>0</v>
      </c>
      <c r="X191" s="81">
        <f t="shared" si="44"/>
        <v>0</v>
      </c>
      <c r="Y191" s="81">
        <f t="shared" si="45"/>
        <v>0</v>
      </c>
    </row>
    <row r="192" spans="1:235" ht="28" customHeight="1" x14ac:dyDescent="0.35">
      <c r="A192" s="1" t="s">
        <v>373</v>
      </c>
      <c r="B192" s="81" t="str">
        <f>IFERROR(VLOOKUP(A192,'Total EUROSTATS (2024)'!$A$5:$N$41,13,FALSE),IFERROR((VLOOKUP('Calculs Peaux et Cuirs (2024)'!A192,'Total (FAO) (2024)'!$A$4:$B$199,2,FALSE)*75%),"-"))</f>
        <v>-</v>
      </c>
      <c r="C192" s="81" t="str">
        <f>IFERROR(VLOOKUP(A192,'Total EUROSTATS (2024)'!$A$5:$L$41,12,FALSE),IFERROR((VLOOKUP('Calculs Peaux et Cuirs (2024)'!A192,'Total (FAO) (2024)'!$A$4:$B$199,2)*25%),"-"))</f>
        <v>-</v>
      </c>
      <c r="D192" s="81"/>
      <c r="E192" s="81"/>
      <c r="F192" s="81"/>
      <c r="G192" s="81"/>
      <c r="H192" s="81" t="str">
        <f t="shared" si="46"/>
        <v>-</v>
      </c>
      <c r="I192" s="81" t="str">
        <f t="shared" si="46"/>
        <v>-</v>
      </c>
      <c r="J192" s="81">
        <f t="shared" si="47"/>
        <v>0</v>
      </c>
      <c r="K192" s="81">
        <f t="shared" si="47"/>
        <v>0</v>
      </c>
      <c r="L192" s="81">
        <f t="shared" si="47"/>
        <v>0</v>
      </c>
      <c r="M192" s="81">
        <f t="shared" si="47"/>
        <v>0</v>
      </c>
      <c r="N192" s="81" t="str">
        <f t="shared" si="34"/>
        <v>-</v>
      </c>
      <c r="O192" s="81" t="str">
        <f t="shared" si="35"/>
        <v>-</v>
      </c>
      <c r="P192" s="81">
        <f t="shared" si="36"/>
        <v>0</v>
      </c>
      <c r="Q192" s="81">
        <f t="shared" si="37"/>
        <v>0</v>
      </c>
      <c r="R192" s="81">
        <f t="shared" si="38"/>
        <v>0</v>
      </c>
      <c r="S192" s="81">
        <f t="shared" si="39"/>
        <v>0</v>
      </c>
      <c r="T192" s="81" t="str">
        <f t="shared" si="40"/>
        <v>-</v>
      </c>
      <c r="U192" s="81" t="str">
        <f t="shared" si="41"/>
        <v>-</v>
      </c>
      <c r="V192" s="81">
        <f t="shared" si="42"/>
        <v>0</v>
      </c>
      <c r="W192" s="81">
        <f t="shared" si="43"/>
        <v>0</v>
      </c>
      <c r="X192" s="81">
        <f t="shared" si="44"/>
        <v>0</v>
      </c>
      <c r="Y192" s="81">
        <f t="shared" si="45"/>
        <v>0</v>
      </c>
    </row>
    <row r="193" spans="1:235" s="82" customFormat="1" ht="28" customHeight="1" x14ac:dyDescent="0.35">
      <c r="A193" s="1" t="s">
        <v>374</v>
      </c>
      <c r="B193" s="81">
        <f>IFERROR(VLOOKUP(A193,'Total EUROSTATS (2024)'!$A$5:$N$41,13,FALSE),IFERROR((VLOOKUP('Calculs Peaux et Cuirs (2024)'!A193,'Total (FAO) (2024)'!$A$4:$B$199,2,FALSE)*75%),"-"))</f>
        <v>1002975</v>
      </c>
      <c r="C193" s="81">
        <f>IFERROR(VLOOKUP(A193,'Total EUROSTATS (2024)'!$A$5:$L$41,12,FALSE),IFERROR((VLOOKUP('Calculs Peaux et Cuirs (2024)'!A193,'Total (FAO) (2024)'!$A$4:$B$199,2)*25%),"-"))</f>
        <v>334325</v>
      </c>
      <c r="D193" s="81"/>
      <c r="E193" s="81"/>
      <c r="F193" s="81"/>
      <c r="G193" s="81"/>
      <c r="H193" s="83">
        <f t="shared" si="46"/>
        <v>601785</v>
      </c>
      <c r="I193" s="83">
        <f t="shared" si="46"/>
        <v>200595</v>
      </c>
      <c r="J193" s="81">
        <f t="shared" si="47"/>
        <v>0</v>
      </c>
      <c r="K193" s="81">
        <f t="shared" si="47"/>
        <v>0</v>
      </c>
      <c r="L193" s="81">
        <f t="shared" si="47"/>
        <v>0</v>
      </c>
      <c r="M193" s="81">
        <f t="shared" si="47"/>
        <v>0</v>
      </c>
      <c r="N193" s="83">
        <f t="shared" si="34"/>
        <v>21062475</v>
      </c>
      <c r="O193" s="83">
        <f t="shared" si="35"/>
        <v>2607735</v>
      </c>
      <c r="P193" s="81">
        <f t="shared" si="36"/>
        <v>0</v>
      </c>
      <c r="Q193" s="81">
        <f t="shared" si="37"/>
        <v>0</v>
      </c>
      <c r="R193" s="81">
        <f t="shared" si="38"/>
        <v>0</v>
      </c>
      <c r="S193" s="81">
        <f t="shared" si="39"/>
        <v>0</v>
      </c>
      <c r="T193" s="83">
        <f t="shared" si="40"/>
        <v>5265618.75</v>
      </c>
      <c r="U193" s="83">
        <f t="shared" si="41"/>
        <v>8475138.75</v>
      </c>
      <c r="V193" s="81">
        <f t="shared" si="42"/>
        <v>0</v>
      </c>
      <c r="W193" s="81">
        <f t="shared" si="43"/>
        <v>0</v>
      </c>
      <c r="X193" s="81">
        <f t="shared" si="44"/>
        <v>0</v>
      </c>
      <c r="Y193" s="81">
        <f t="shared" si="45"/>
        <v>0</v>
      </c>
      <c r="Z193" s="14"/>
      <c r="AA193" s="14"/>
      <c r="AB193" s="14"/>
      <c r="AC193" s="14"/>
      <c r="AD193" s="14"/>
      <c r="AE193" s="14"/>
      <c r="AF193" s="14"/>
      <c r="AG193" s="14"/>
      <c r="AH193" s="14"/>
      <c r="AI193" s="14"/>
      <c r="AJ193" s="14"/>
      <c r="AK193" s="14"/>
      <c r="AL193" s="14"/>
      <c r="AM193" s="14"/>
      <c r="AN193" s="14"/>
      <c r="AO193" s="14"/>
      <c r="AP193" s="14"/>
      <c r="AQ193" s="14"/>
      <c r="AR193" s="14"/>
      <c r="AS193" s="14"/>
      <c r="AT193" s="14"/>
      <c r="AU193" s="14"/>
      <c r="AV193" s="14"/>
      <c r="AW193" s="14"/>
      <c r="AX193" s="14"/>
      <c r="AY193" s="14"/>
      <c r="AZ193" s="14"/>
      <c r="BA193" s="14"/>
      <c r="BB193" s="14"/>
      <c r="BC193" s="14"/>
      <c r="BD193" s="14"/>
      <c r="BE193" s="14"/>
      <c r="BF193" s="14"/>
      <c r="BG193" s="14"/>
      <c r="BH193" s="14"/>
      <c r="BI193" s="14"/>
      <c r="BJ193" s="14"/>
      <c r="BK193" s="14"/>
      <c r="BL193" s="14"/>
      <c r="BM193" s="14"/>
      <c r="BN193" s="14"/>
      <c r="BO193" s="14"/>
      <c r="BP193" s="14"/>
      <c r="BQ193" s="14"/>
      <c r="BR193" s="14"/>
      <c r="BS193" s="14"/>
      <c r="BT193" s="14"/>
      <c r="BU193" s="14"/>
      <c r="BV193" s="14"/>
      <c r="BW193" s="14"/>
      <c r="BX193" s="14"/>
      <c r="BY193" s="14"/>
      <c r="BZ193" s="14"/>
      <c r="CA193" s="14"/>
      <c r="CB193" s="14"/>
      <c r="CC193" s="14"/>
      <c r="CD193" s="14"/>
      <c r="CE193" s="14"/>
      <c r="CF193" s="14"/>
      <c r="CG193" s="14"/>
      <c r="CH193" s="14"/>
      <c r="CI193" s="14"/>
      <c r="CJ193" s="14"/>
      <c r="CK193" s="14"/>
      <c r="CL193" s="14"/>
      <c r="CM193" s="14"/>
      <c r="CN193" s="14"/>
      <c r="CO193" s="14"/>
      <c r="CP193" s="14"/>
      <c r="CQ193" s="14"/>
      <c r="CR193" s="14"/>
      <c r="CS193" s="14"/>
      <c r="CT193" s="14"/>
      <c r="CU193" s="14"/>
      <c r="CV193" s="14"/>
      <c r="CW193" s="14"/>
      <c r="CX193" s="14"/>
      <c r="CY193" s="14"/>
      <c r="CZ193" s="14"/>
      <c r="DA193" s="14"/>
      <c r="DB193" s="14"/>
      <c r="DC193" s="14"/>
      <c r="DD193" s="14"/>
      <c r="DE193" s="14"/>
      <c r="DF193" s="14"/>
      <c r="DG193" s="14"/>
      <c r="DH193" s="14"/>
      <c r="DI193" s="14"/>
      <c r="DJ193" s="14"/>
      <c r="DK193" s="14"/>
      <c r="DL193" s="14"/>
      <c r="DM193" s="14"/>
      <c r="DN193" s="14"/>
      <c r="DO193" s="14"/>
      <c r="DP193" s="14"/>
      <c r="DQ193" s="14"/>
      <c r="DR193" s="14"/>
      <c r="DS193" s="14"/>
      <c r="DT193" s="14"/>
      <c r="DU193" s="14"/>
      <c r="DV193" s="14"/>
      <c r="DW193" s="14"/>
      <c r="DX193" s="14"/>
      <c r="DY193" s="14"/>
      <c r="DZ193" s="14"/>
      <c r="EA193" s="14"/>
      <c r="EB193" s="14"/>
      <c r="EC193" s="14"/>
      <c r="ED193" s="14"/>
      <c r="EE193" s="14"/>
      <c r="EF193" s="14"/>
      <c r="EG193" s="14"/>
      <c r="EH193" s="3"/>
      <c r="EI193" s="3"/>
      <c r="EJ193" s="3"/>
      <c r="EK193" s="3"/>
      <c r="EL193" s="3"/>
      <c r="EM193" s="3"/>
      <c r="EN193" s="3"/>
      <c r="EO193" s="3"/>
      <c r="EP193" s="3"/>
      <c r="EQ193" s="3"/>
      <c r="ER193" s="3"/>
      <c r="ES193" s="3"/>
      <c r="ET193" s="3"/>
      <c r="EU193" s="3"/>
      <c r="EV193" s="3"/>
      <c r="EW193" s="3"/>
      <c r="EX193" s="3"/>
      <c r="EY193" s="3"/>
      <c r="EZ193" s="3"/>
      <c r="FA193" s="3"/>
      <c r="FB193" s="3"/>
      <c r="FC193" s="3"/>
      <c r="FD193" s="3"/>
      <c r="FE193" s="3"/>
      <c r="FF193" s="3"/>
      <c r="FG193" s="3"/>
      <c r="FH193" s="3"/>
      <c r="FI193" s="3"/>
      <c r="FJ193" s="3"/>
      <c r="FK193" s="3"/>
      <c r="FL193" s="3"/>
      <c r="FM193" s="3"/>
      <c r="FN193" s="3"/>
      <c r="FO193" s="3"/>
      <c r="FP193" s="3"/>
      <c r="FQ193" s="3"/>
      <c r="FR193" s="3"/>
      <c r="FS193" s="3"/>
      <c r="FT193" s="3"/>
      <c r="FU193" s="3"/>
      <c r="FV193" s="3"/>
      <c r="FW193" s="3"/>
      <c r="FX193" s="3"/>
      <c r="FY193" s="3"/>
      <c r="FZ193" s="3"/>
      <c r="GA193" s="3"/>
      <c r="GB193" s="3"/>
      <c r="GC193" s="3"/>
      <c r="GD193" s="3"/>
      <c r="GE193" s="3"/>
      <c r="GF193" s="3"/>
      <c r="GG193" s="3"/>
      <c r="GH193" s="3"/>
      <c r="GI193" s="3"/>
      <c r="GJ193" s="3"/>
      <c r="GK193" s="3"/>
      <c r="GL193" s="3"/>
      <c r="GM193" s="3"/>
      <c r="GN193" s="3"/>
      <c r="GO193" s="3"/>
      <c r="GP193" s="3"/>
      <c r="GQ193" s="3"/>
      <c r="GR193" s="3"/>
      <c r="GS193" s="3"/>
      <c r="GT193" s="3"/>
      <c r="GU193" s="3"/>
      <c r="GV193" s="3"/>
      <c r="GW193" s="3"/>
      <c r="GX193" s="3"/>
      <c r="GY193" s="3"/>
      <c r="GZ193" s="3"/>
      <c r="HA193" s="3"/>
      <c r="HB193" s="3"/>
      <c r="HC193" s="3"/>
      <c r="HD193" s="3"/>
      <c r="HE193" s="3"/>
      <c r="HF193" s="3"/>
      <c r="HG193" s="3"/>
      <c r="HH193" s="3"/>
      <c r="HI193" s="3"/>
      <c r="HJ193" s="3"/>
      <c r="HK193" s="3"/>
      <c r="HL193" s="3"/>
      <c r="HM193" s="3"/>
      <c r="HN193" s="3"/>
      <c r="HO193" s="3"/>
      <c r="HP193" s="3"/>
      <c r="HQ193" s="3"/>
      <c r="HR193" s="3"/>
      <c r="HS193" s="3"/>
      <c r="HT193" s="3"/>
      <c r="HU193" s="3"/>
      <c r="HV193" s="3"/>
      <c r="HW193" s="3"/>
      <c r="HX193" s="3"/>
      <c r="HY193" s="3"/>
      <c r="HZ193" s="3"/>
      <c r="IA193" s="3"/>
    </row>
    <row r="194" spans="1:235" ht="28" customHeight="1" x14ac:dyDescent="0.35">
      <c r="A194" s="1" t="s">
        <v>375</v>
      </c>
      <c r="B194" s="81">
        <f>IFERROR(VLOOKUP(A194,'Total EUROSTATS (2024)'!$A$5:$N$41,13,FALSE),IFERROR((VLOOKUP('Calculs Peaux et Cuirs (2024)'!A194,'Total (FAO) (2024)'!$A$4:$B$199,2,FALSE)*75%),"-"))</f>
        <v>1714665</v>
      </c>
      <c r="C194" s="81">
        <f>IFERROR(VLOOKUP(A194,'Total EUROSTATS (2024)'!$A$5:$L$41,12,FALSE),IFERROR((VLOOKUP('Calculs Peaux et Cuirs (2024)'!A194,'Total (FAO) (2024)'!$A$4:$B$199,2)*25%),"-"))</f>
        <v>571555</v>
      </c>
      <c r="D194" s="81"/>
      <c r="E194" s="81"/>
      <c r="F194" s="81"/>
      <c r="G194" s="81"/>
      <c r="H194" s="81">
        <f t="shared" si="46"/>
        <v>1028799</v>
      </c>
      <c r="I194" s="81">
        <f t="shared" si="46"/>
        <v>342933</v>
      </c>
      <c r="J194" s="81">
        <f t="shared" si="47"/>
        <v>0</v>
      </c>
      <c r="K194" s="81">
        <f t="shared" si="47"/>
        <v>0</v>
      </c>
      <c r="L194" s="81">
        <f t="shared" si="47"/>
        <v>0</v>
      </c>
      <c r="M194" s="81">
        <f t="shared" si="47"/>
        <v>0</v>
      </c>
      <c r="N194" s="81">
        <f t="shared" si="34"/>
        <v>36007965</v>
      </c>
      <c r="O194" s="81">
        <f t="shared" si="35"/>
        <v>4458129</v>
      </c>
      <c r="P194" s="81">
        <f t="shared" si="36"/>
        <v>0</v>
      </c>
      <c r="Q194" s="81">
        <f t="shared" si="37"/>
        <v>0</v>
      </c>
      <c r="R194" s="81">
        <f t="shared" si="38"/>
        <v>0</v>
      </c>
      <c r="S194" s="81">
        <f t="shared" si="39"/>
        <v>0</v>
      </c>
      <c r="T194" s="81">
        <f t="shared" si="40"/>
        <v>9001991.25</v>
      </c>
      <c r="U194" s="81">
        <f t="shared" si="41"/>
        <v>14488919.25</v>
      </c>
      <c r="V194" s="81">
        <f t="shared" si="42"/>
        <v>0</v>
      </c>
      <c r="W194" s="81">
        <f t="shared" si="43"/>
        <v>0</v>
      </c>
      <c r="X194" s="81">
        <f t="shared" si="44"/>
        <v>0</v>
      </c>
      <c r="Y194" s="81">
        <f t="shared" si="45"/>
        <v>0</v>
      </c>
    </row>
    <row r="195" spans="1:235" ht="28" customHeight="1" x14ac:dyDescent="0.35">
      <c r="A195" s="1" t="s">
        <v>376</v>
      </c>
      <c r="B195" s="81">
        <f>IFERROR(VLOOKUP(A195,'Total EUROSTATS (2024)'!$A$5:$N$41,13,FALSE),IFERROR((VLOOKUP('Calculs Peaux et Cuirs (2024)'!A195,'Total (FAO) (2024)'!$A$4:$B$199,2,FALSE)*75%),"-"))</f>
        <v>8058.75</v>
      </c>
      <c r="C195" s="81">
        <f>IFERROR(VLOOKUP(A195,'Total EUROSTATS (2024)'!$A$5:$L$41,12,FALSE),IFERROR((VLOOKUP('Calculs Peaux et Cuirs (2024)'!A195,'Total (FAO) (2024)'!$A$4:$B$199,2)*25%),"-"))</f>
        <v>2686.25</v>
      </c>
      <c r="D195" s="81"/>
      <c r="E195" s="81"/>
      <c r="F195" s="81"/>
      <c r="G195" s="81"/>
      <c r="H195" s="81">
        <f t="shared" si="46"/>
        <v>4835.25</v>
      </c>
      <c r="I195" s="81">
        <f t="shared" si="46"/>
        <v>1611.75</v>
      </c>
      <c r="J195" s="81">
        <f t="shared" si="47"/>
        <v>0</v>
      </c>
      <c r="K195" s="81">
        <f t="shared" si="47"/>
        <v>0</v>
      </c>
      <c r="L195" s="81">
        <f t="shared" si="47"/>
        <v>0</v>
      </c>
      <c r="M195" s="81">
        <f t="shared" si="47"/>
        <v>0</v>
      </c>
      <c r="N195" s="81">
        <f t="shared" si="34"/>
        <v>169233.75</v>
      </c>
      <c r="O195" s="81">
        <f t="shared" si="35"/>
        <v>20952.75</v>
      </c>
      <c r="P195" s="81">
        <f t="shared" si="36"/>
        <v>0</v>
      </c>
      <c r="Q195" s="81">
        <f t="shared" si="37"/>
        <v>0</v>
      </c>
      <c r="R195" s="81">
        <f t="shared" si="38"/>
        <v>0</v>
      </c>
      <c r="S195" s="81">
        <f t="shared" si="39"/>
        <v>0</v>
      </c>
      <c r="T195" s="81">
        <f t="shared" si="40"/>
        <v>42308.4375</v>
      </c>
      <c r="U195" s="81">
        <f t="shared" si="41"/>
        <v>68096.4375</v>
      </c>
      <c r="V195" s="81">
        <f t="shared" si="42"/>
        <v>0</v>
      </c>
      <c r="W195" s="81">
        <f t="shared" si="43"/>
        <v>0</v>
      </c>
      <c r="X195" s="81">
        <f t="shared" si="44"/>
        <v>0</v>
      </c>
      <c r="Y195" s="81">
        <f t="shared" si="45"/>
        <v>0</v>
      </c>
    </row>
    <row r="196" spans="1:235" s="82" customFormat="1" ht="28" customHeight="1" x14ac:dyDescent="0.35">
      <c r="A196" s="1" t="s">
        <v>680</v>
      </c>
      <c r="B196" s="81">
        <f>IFERROR(VLOOKUP(A196,'Total EUROSTATS (2024)'!$A$5:$N$41,13,FALSE),IFERROR((VLOOKUP('Calculs Peaux et Cuirs (2024)'!A196,'Total (FAO) (2024)'!$A$4:$B$199,2,FALSE)*75%),"-"))</f>
        <v>1253615.25</v>
      </c>
      <c r="C196" s="81">
        <f>IFERROR(VLOOKUP(A196,'Total EUROSTATS (2024)'!$A$5:$L$41,12,FALSE),IFERROR((VLOOKUP('Calculs Peaux et Cuirs (2024)'!A196,'Total (FAO) (2024)'!$A$4:$B$199,2)*25%),"-"))</f>
        <v>417871.75</v>
      </c>
      <c r="D196" s="81"/>
      <c r="E196" s="81"/>
      <c r="F196" s="81"/>
      <c r="G196" s="81"/>
      <c r="H196" s="83">
        <f t="shared" ref="H196:I203" si="48">IFERROR(B196*60%,"-")</f>
        <v>752169.15</v>
      </c>
      <c r="I196" s="83">
        <f t="shared" si="48"/>
        <v>250723.05</v>
      </c>
      <c r="J196" s="81">
        <f t="shared" ref="J196:M203" si="49">IFERROR(D196*40%,"-")</f>
        <v>0</v>
      </c>
      <c r="K196" s="81">
        <f t="shared" si="49"/>
        <v>0</v>
      </c>
      <c r="L196" s="81">
        <f t="shared" si="49"/>
        <v>0</v>
      </c>
      <c r="M196" s="81">
        <f t="shared" si="49"/>
        <v>0</v>
      </c>
      <c r="N196" s="83">
        <f t="shared" ref="N196:N203" si="50">IFERROR(H196*$AB$20,"-")</f>
        <v>26325920.25</v>
      </c>
      <c r="O196" s="83">
        <f t="shared" ref="O196:O203" si="51">IFERROR(I196*$AB$21,"-")</f>
        <v>3259399.65</v>
      </c>
      <c r="P196" s="81">
        <f t="shared" ref="P196:P203" si="52">IFERROR(J196*$AB$22,"-")</f>
        <v>0</v>
      </c>
      <c r="Q196" s="81">
        <f t="shared" ref="Q196:Q203" si="53">IFERROR(K196*$AB$23,"-")</f>
        <v>0</v>
      </c>
      <c r="R196" s="81">
        <f t="shared" ref="R196:R203" si="54">IFERROR(L196*$AB$24,"-")</f>
        <v>0</v>
      </c>
      <c r="S196" s="81">
        <f t="shared" ref="S196:S203" si="55">IFERROR(M196*$AB$25,"-")</f>
        <v>0</v>
      </c>
      <c r="T196" s="83">
        <f t="shared" ref="T196:T203" si="56">IFERROR(H196*$AB$27,"-")</f>
        <v>6581480.0625</v>
      </c>
      <c r="U196" s="83">
        <f t="shared" ref="U196:U203" si="57">IFERROR(O196*$AB$28,"-")</f>
        <v>10593048.862499999</v>
      </c>
      <c r="V196" s="81">
        <f t="shared" ref="V196:V203" si="58">IFERROR(P196*$AB$29,"-")</f>
        <v>0</v>
      </c>
      <c r="W196" s="81">
        <f t="shared" ref="W196:W203" si="59">IFERROR(Q196*$AB$30,"-")</f>
        <v>0</v>
      </c>
      <c r="X196" s="81">
        <f t="shared" ref="X196:X203" si="60">IFERROR(R196*$AB$31,"-")</f>
        <v>0</v>
      </c>
      <c r="Y196" s="81">
        <f t="shared" ref="Y196:Y203" si="61">IFERROR(S196*$AB$32,"-")</f>
        <v>0</v>
      </c>
      <c r="Z196" s="14"/>
      <c r="AA196" s="14"/>
      <c r="AB196" s="14"/>
      <c r="AC196" s="14"/>
      <c r="AD196" s="14"/>
      <c r="AE196" s="14"/>
      <c r="AF196" s="14"/>
      <c r="AG196" s="14"/>
      <c r="AH196" s="14"/>
      <c r="AI196" s="14"/>
      <c r="AJ196" s="14"/>
      <c r="AK196" s="14"/>
      <c r="AL196" s="14"/>
      <c r="AM196" s="14"/>
      <c r="AN196" s="14"/>
      <c r="AO196" s="14"/>
      <c r="AP196" s="14"/>
      <c r="AQ196" s="14"/>
      <c r="AR196" s="14"/>
      <c r="AS196" s="14"/>
      <c r="AT196" s="14"/>
      <c r="AU196" s="14"/>
      <c r="AV196" s="14"/>
      <c r="AW196" s="14"/>
      <c r="AX196" s="14"/>
      <c r="AY196" s="14"/>
      <c r="AZ196" s="14"/>
      <c r="BA196" s="14"/>
      <c r="BB196" s="14"/>
      <c r="BC196" s="14"/>
      <c r="BD196" s="14"/>
      <c r="BE196" s="14"/>
      <c r="BF196" s="14"/>
      <c r="BG196" s="14"/>
      <c r="BH196" s="14"/>
      <c r="BI196" s="14"/>
      <c r="BJ196" s="14"/>
      <c r="BK196" s="14"/>
      <c r="BL196" s="14"/>
      <c r="BM196" s="14"/>
      <c r="BN196" s="14"/>
      <c r="BO196" s="14"/>
      <c r="BP196" s="14"/>
      <c r="BQ196" s="14"/>
      <c r="BR196" s="14"/>
      <c r="BS196" s="14"/>
      <c r="BT196" s="14"/>
      <c r="BU196" s="14"/>
      <c r="BV196" s="14"/>
      <c r="BW196" s="14"/>
      <c r="BX196" s="14"/>
      <c r="BY196" s="14"/>
      <c r="BZ196" s="14"/>
      <c r="CA196" s="14"/>
      <c r="CB196" s="14"/>
      <c r="CC196" s="14"/>
      <c r="CD196" s="14"/>
      <c r="CE196" s="14"/>
      <c r="CF196" s="14"/>
      <c r="CG196" s="14"/>
      <c r="CH196" s="14"/>
      <c r="CI196" s="14"/>
      <c r="CJ196" s="14"/>
      <c r="CK196" s="14"/>
      <c r="CL196" s="14"/>
      <c r="CM196" s="14"/>
      <c r="CN196" s="14"/>
      <c r="CO196" s="14"/>
      <c r="CP196" s="14"/>
      <c r="CQ196" s="14"/>
      <c r="CR196" s="14"/>
      <c r="CS196" s="14"/>
      <c r="CT196" s="14"/>
      <c r="CU196" s="14"/>
      <c r="CV196" s="14"/>
      <c r="CW196" s="14"/>
      <c r="CX196" s="14"/>
      <c r="CY196" s="14"/>
      <c r="CZ196" s="14"/>
      <c r="DA196" s="14"/>
      <c r="DB196" s="14"/>
      <c r="DC196" s="14"/>
      <c r="DD196" s="14"/>
      <c r="DE196" s="14"/>
      <c r="DF196" s="14"/>
      <c r="DG196" s="14"/>
      <c r="DH196" s="14"/>
      <c r="DI196" s="14"/>
      <c r="DJ196" s="14"/>
      <c r="DK196" s="14"/>
      <c r="DL196" s="14"/>
      <c r="DM196" s="14"/>
      <c r="DN196" s="14"/>
      <c r="DO196" s="14"/>
      <c r="DP196" s="14"/>
      <c r="DQ196" s="14"/>
      <c r="DR196" s="14"/>
      <c r="DS196" s="14"/>
      <c r="DT196" s="14"/>
      <c r="DU196" s="14"/>
      <c r="DV196" s="14"/>
      <c r="DW196" s="14"/>
      <c r="DX196" s="14"/>
      <c r="DY196" s="14"/>
      <c r="DZ196" s="14"/>
      <c r="EA196" s="14"/>
      <c r="EB196" s="14"/>
      <c r="EC196" s="14"/>
      <c r="ED196" s="14"/>
      <c r="EE196" s="14"/>
      <c r="EF196" s="14"/>
      <c r="EG196" s="14"/>
      <c r="EH196" s="3"/>
      <c r="EI196" s="3"/>
      <c r="EJ196" s="3"/>
      <c r="EK196" s="3"/>
      <c r="EL196" s="3"/>
      <c r="EM196" s="3"/>
      <c r="EN196" s="3"/>
      <c r="EO196" s="3"/>
      <c r="EP196" s="3"/>
      <c r="EQ196" s="3"/>
      <c r="ER196" s="3"/>
      <c r="ES196" s="3"/>
      <c r="ET196" s="3"/>
      <c r="EU196" s="3"/>
      <c r="EV196" s="3"/>
      <c r="EW196" s="3"/>
      <c r="EX196" s="3"/>
      <c r="EY196" s="3"/>
      <c r="EZ196" s="3"/>
      <c r="FA196" s="3"/>
      <c r="FB196" s="3"/>
      <c r="FC196" s="3"/>
      <c r="FD196" s="3"/>
      <c r="FE196" s="3"/>
      <c r="FF196" s="3"/>
      <c r="FG196" s="3"/>
      <c r="FH196" s="3"/>
      <c r="FI196" s="3"/>
      <c r="FJ196" s="3"/>
      <c r="FK196" s="3"/>
      <c r="FL196" s="3"/>
      <c r="FM196" s="3"/>
      <c r="FN196" s="3"/>
      <c r="FO196" s="3"/>
      <c r="FP196" s="3"/>
      <c r="FQ196" s="3"/>
      <c r="FR196" s="3"/>
      <c r="FS196" s="3"/>
      <c r="FT196" s="3"/>
      <c r="FU196" s="3"/>
      <c r="FV196" s="3"/>
      <c r="FW196" s="3"/>
      <c r="FX196" s="3"/>
      <c r="FY196" s="3"/>
      <c r="FZ196" s="3"/>
      <c r="GA196" s="3"/>
      <c r="GB196" s="3"/>
      <c r="GC196" s="3"/>
      <c r="GD196" s="3"/>
      <c r="GE196" s="3"/>
      <c r="GF196" s="3"/>
      <c r="GG196" s="3"/>
      <c r="GH196" s="3"/>
      <c r="GI196" s="3"/>
      <c r="GJ196" s="3"/>
      <c r="GK196" s="3"/>
      <c r="GL196" s="3"/>
      <c r="GM196" s="3"/>
      <c r="GN196" s="3"/>
      <c r="GO196" s="3"/>
      <c r="GP196" s="3"/>
      <c r="GQ196" s="3"/>
      <c r="GR196" s="3"/>
      <c r="GS196" s="3"/>
      <c r="GT196" s="3"/>
      <c r="GU196" s="3"/>
      <c r="GV196" s="3"/>
      <c r="GW196" s="3"/>
      <c r="GX196" s="3"/>
      <c r="GY196" s="3"/>
      <c r="GZ196" s="3"/>
      <c r="HA196" s="3"/>
      <c r="HB196" s="3"/>
      <c r="HC196" s="3"/>
      <c r="HD196" s="3"/>
      <c r="HE196" s="3"/>
      <c r="HF196" s="3"/>
      <c r="HG196" s="3"/>
      <c r="HH196" s="3"/>
      <c r="HI196" s="3"/>
      <c r="HJ196" s="3"/>
      <c r="HK196" s="3"/>
      <c r="HL196" s="3"/>
      <c r="HM196" s="3"/>
      <c r="HN196" s="3"/>
      <c r="HO196" s="3"/>
      <c r="HP196" s="3"/>
      <c r="HQ196" s="3"/>
      <c r="HR196" s="3"/>
      <c r="HS196" s="3"/>
      <c r="HT196" s="3"/>
      <c r="HU196" s="3"/>
      <c r="HV196" s="3"/>
      <c r="HW196" s="3"/>
      <c r="HX196" s="3"/>
      <c r="HY196" s="3"/>
      <c r="HZ196" s="3"/>
      <c r="IA196" s="3"/>
    </row>
    <row r="197" spans="1:235" ht="28" customHeight="1" x14ac:dyDescent="0.35">
      <c r="A197" s="1" t="s">
        <v>479</v>
      </c>
      <c r="B197" s="81">
        <f>IFERROR(VLOOKUP(A197,'Total EUROSTATS (2024)'!$A$5:$N$41,13,FALSE),IFERROR((VLOOKUP('Calculs Peaux et Cuirs (2024)'!A197,'Total (FAO) (2024)'!$A$4:$B$199,2,FALSE)*75%),"-"))</f>
        <v>1365637.5</v>
      </c>
      <c r="C197" s="81">
        <f>IFERROR(VLOOKUP(A197,'Total EUROSTATS (2024)'!$A$5:$L$41,12,FALSE),IFERROR((VLOOKUP('Calculs Peaux et Cuirs (2024)'!A197,'Total (FAO) (2024)'!$A$4:$B$199,2)*25%),"-"))</f>
        <v>455212.5</v>
      </c>
      <c r="D197" s="81"/>
      <c r="E197" s="81"/>
      <c r="F197" s="81"/>
      <c r="G197" s="81"/>
      <c r="H197" s="81">
        <f t="shared" si="48"/>
        <v>819382.5</v>
      </c>
      <c r="I197" s="81">
        <f t="shared" si="48"/>
        <v>273127.5</v>
      </c>
      <c r="J197" s="81">
        <f t="shared" si="49"/>
        <v>0</v>
      </c>
      <c r="K197" s="81">
        <f t="shared" si="49"/>
        <v>0</v>
      </c>
      <c r="L197" s="81">
        <f t="shared" si="49"/>
        <v>0</v>
      </c>
      <c r="M197" s="81">
        <f t="shared" si="49"/>
        <v>0</v>
      </c>
      <c r="N197" s="81">
        <f t="shared" si="50"/>
        <v>28678387.5</v>
      </c>
      <c r="O197" s="81">
        <f t="shared" si="51"/>
        <v>3550657.5</v>
      </c>
      <c r="P197" s="81">
        <f t="shared" si="52"/>
        <v>0</v>
      </c>
      <c r="Q197" s="81">
        <f t="shared" si="53"/>
        <v>0</v>
      </c>
      <c r="R197" s="81">
        <f t="shared" si="54"/>
        <v>0</v>
      </c>
      <c r="S197" s="81">
        <f t="shared" si="55"/>
        <v>0</v>
      </c>
      <c r="T197" s="81">
        <f t="shared" si="56"/>
        <v>7169596.875</v>
      </c>
      <c r="U197" s="81">
        <f t="shared" si="57"/>
        <v>11539636.875</v>
      </c>
      <c r="V197" s="81">
        <f t="shared" si="58"/>
        <v>0</v>
      </c>
      <c r="W197" s="81">
        <f t="shared" si="59"/>
        <v>0</v>
      </c>
      <c r="X197" s="81">
        <f t="shared" si="60"/>
        <v>0</v>
      </c>
      <c r="Y197" s="81">
        <f t="shared" si="61"/>
        <v>0</v>
      </c>
    </row>
    <row r="198" spans="1:235" ht="28" customHeight="1" x14ac:dyDescent="0.35">
      <c r="A198" s="1" t="s">
        <v>377</v>
      </c>
      <c r="B198" s="81">
        <f>IFERROR(VLOOKUP(A198,'Total EUROSTATS (2024)'!$A$5:$N$41,13,FALSE),IFERROR((VLOOKUP('Calculs Peaux et Cuirs (2024)'!A198,'Total (FAO) (2024)'!$A$4:$B$199,2,FALSE)*75%),"-"))</f>
        <v>1075311</v>
      </c>
      <c r="C198" s="81">
        <f>IFERROR(VLOOKUP(A198,'Total EUROSTATS (2024)'!$A$5:$L$41,12,FALSE),IFERROR((VLOOKUP('Calculs Peaux et Cuirs (2024)'!A198,'Total (FAO) (2024)'!$A$4:$B$199,2)*25%),"-"))</f>
        <v>358437</v>
      </c>
      <c r="D198" s="81"/>
      <c r="E198" s="81"/>
      <c r="F198" s="81"/>
      <c r="G198" s="81"/>
      <c r="H198" s="81">
        <f t="shared" si="48"/>
        <v>645186.6</v>
      </c>
      <c r="I198" s="81">
        <f t="shared" si="48"/>
        <v>215062.19999999998</v>
      </c>
      <c r="J198" s="81">
        <f t="shared" si="49"/>
        <v>0</v>
      </c>
      <c r="K198" s="81">
        <f t="shared" si="49"/>
        <v>0</v>
      </c>
      <c r="L198" s="81">
        <f t="shared" si="49"/>
        <v>0</v>
      </c>
      <c r="M198" s="81">
        <f t="shared" si="49"/>
        <v>0</v>
      </c>
      <c r="N198" s="81">
        <f t="shared" si="50"/>
        <v>22581531</v>
      </c>
      <c r="O198" s="81">
        <f t="shared" si="51"/>
        <v>2795808.5999999996</v>
      </c>
      <c r="P198" s="81">
        <f t="shared" si="52"/>
        <v>0</v>
      </c>
      <c r="Q198" s="81">
        <f t="shared" si="53"/>
        <v>0</v>
      </c>
      <c r="R198" s="81">
        <f t="shared" si="54"/>
        <v>0</v>
      </c>
      <c r="S198" s="81">
        <f t="shared" si="55"/>
        <v>0</v>
      </c>
      <c r="T198" s="81">
        <f t="shared" si="56"/>
        <v>5645382.75</v>
      </c>
      <c r="U198" s="81">
        <f t="shared" si="57"/>
        <v>9086377.9499999993</v>
      </c>
      <c r="V198" s="81">
        <f t="shared" si="58"/>
        <v>0</v>
      </c>
      <c r="W198" s="81">
        <f t="shared" si="59"/>
        <v>0</v>
      </c>
      <c r="X198" s="81">
        <f t="shared" si="60"/>
        <v>0</v>
      </c>
      <c r="Y198" s="81">
        <f t="shared" si="61"/>
        <v>0</v>
      </c>
    </row>
    <row r="199" spans="1:235" ht="28" customHeight="1" x14ac:dyDescent="0.35">
      <c r="A199" s="1" t="s">
        <v>378</v>
      </c>
      <c r="B199" s="81">
        <f>IFERROR(VLOOKUP(A199,'Total EUROSTATS (2024)'!$A$5:$N$41,13,FALSE),IFERROR((VLOOKUP('Calculs Peaux et Cuirs (2024)'!A199,'Total (FAO) (2024)'!$A$4:$B$199,2,FALSE)*75%),"-"))</f>
        <v>1030506.75</v>
      </c>
      <c r="C199" s="81">
        <f>IFERROR(VLOOKUP(A199,'Total EUROSTATS (2024)'!$A$5:$L$41,12,FALSE),IFERROR((VLOOKUP('Calculs Peaux et Cuirs (2024)'!A199,'Total (FAO) (2024)'!$A$4:$B$199,2)*25%),"-"))</f>
        <v>343502.25</v>
      </c>
      <c r="D199" s="81"/>
      <c r="E199" s="81"/>
      <c r="F199" s="81"/>
      <c r="G199" s="81"/>
      <c r="H199" s="81">
        <f t="shared" si="48"/>
        <v>618304.04999999993</v>
      </c>
      <c r="I199" s="81">
        <f t="shared" si="48"/>
        <v>206101.35</v>
      </c>
      <c r="J199" s="81">
        <f t="shared" si="49"/>
        <v>0</v>
      </c>
      <c r="K199" s="81">
        <f t="shared" si="49"/>
        <v>0</v>
      </c>
      <c r="L199" s="81">
        <f t="shared" si="49"/>
        <v>0</v>
      </c>
      <c r="M199" s="81">
        <f t="shared" si="49"/>
        <v>0</v>
      </c>
      <c r="N199" s="81">
        <f t="shared" si="50"/>
        <v>21640641.749999996</v>
      </c>
      <c r="O199" s="81">
        <f t="shared" si="51"/>
        <v>2679317.5500000003</v>
      </c>
      <c r="P199" s="81">
        <f t="shared" si="52"/>
        <v>0</v>
      </c>
      <c r="Q199" s="81">
        <f t="shared" si="53"/>
        <v>0</v>
      </c>
      <c r="R199" s="81">
        <f t="shared" si="54"/>
        <v>0</v>
      </c>
      <c r="S199" s="81">
        <f t="shared" si="55"/>
        <v>0</v>
      </c>
      <c r="T199" s="81">
        <f t="shared" si="56"/>
        <v>5410160.4374999991</v>
      </c>
      <c r="U199" s="81">
        <f t="shared" si="57"/>
        <v>8707782.0375000015</v>
      </c>
      <c r="V199" s="81">
        <f t="shared" si="58"/>
        <v>0</v>
      </c>
      <c r="W199" s="81">
        <f t="shared" si="59"/>
        <v>0</v>
      </c>
      <c r="X199" s="81">
        <f t="shared" si="60"/>
        <v>0</v>
      </c>
      <c r="Y199" s="81">
        <f t="shared" si="61"/>
        <v>0</v>
      </c>
    </row>
    <row r="200" spans="1:235" ht="28" customHeight="1" x14ac:dyDescent="0.35">
      <c r="A200" s="1" t="s">
        <v>379</v>
      </c>
      <c r="B200" s="81">
        <f>IFERROR(VLOOKUP(A200,'Total EUROSTATS (2024)'!$A$5:$N$41,13,FALSE),IFERROR((VLOOKUP('Calculs Peaux et Cuirs (2024)'!A200,'Total (FAO) (2024)'!$A$4:$B$199,2,FALSE)*75%),"-"))</f>
        <v>2053366.5</v>
      </c>
      <c r="C200" s="81">
        <f>IFERROR(VLOOKUP(A200,'Total EUROSTATS (2024)'!$A$5:$L$41,12,FALSE),IFERROR((VLOOKUP('Calculs Peaux et Cuirs (2024)'!A200,'Total (FAO) (2024)'!$A$4:$B$199,2)*25%),"-"))</f>
        <v>684455.5</v>
      </c>
      <c r="D200" s="81"/>
      <c r="E200" s="81"/>
      <c r="F200" s="81"/>
      <c r="G200" s="81"/>
      <c r="H200" s="81">
        <f t="shared" si="48"/>
        <v>1232019.8999999999</v>
      </c>
      <c r="I200" s="81">
        <f t="shared" si="48"/>
        <v>410673.3</v>
      </c>
      <c r="J200" s="81">
        <f t="shared" si="49"/>
        <v>0</v>
      </c>
      <c r="K200" s="81">
        <f t="shared" si="49"/>
        <v>0</v>
      </c>
      <c r="L200" s="81">
        <f t="shared" si="49"/>
        <v>0</v>
      </c>
      <c r="M200" s="81">
        <f t="shared" si="49"/>
        <v>0</v>
      </c>
      <c r="N200" s="81">
        <f t="shared" si="50"/>
        <v>43120696.5</v>
      </c>
      <c r="O200" s="81">
        <f t="shared" si="51"/>
        <v>5338752.8999999994</v>
      </c>
      <c r="P200" s="81">
        <f t="shared" si="52"/>
        <v>0</v>
      </c>
      <c r="Q200" s="81">
        <f t="shared" si="53"/>
        <v>0</v>
      </c>
      <c r="R200" s="81">
        <f t="shared" si="54"/>
        <v>0</v>
      </c>
      <c r="S200" s="81">
        <f t="shared" si="55"/>
        <v>0</v>
      </c>
      <c r="T200" s="81">
        <f t="shared" si="56"/>
        <v>10780174.125</v>
      </c>
      <c r="U200" s="81">
        <f t="shared" si="57"/>
        <v>17350946.924999997</v>
      </c>
      <c r="V200" s="81">
        <f t="shared" si="58"/>
        <v>0</v>
      </c>
      <c r="W200" s="81">
        <f t="shared" si="59"/>
        <v>0</v>
      </c>
      <c r="X200" s="81">
        <f t="shared" si="60"/>
        <v>0</v>
      </c>
      <c r="Y200" s="81">
        <f t="shared" si="61"/>
        <v>0</v>
      </c>
    </row>
    <row r="201" spans="1:235" ht="28" customHeight="1" x14ac:dyDescent="0.35">
      <c r="A201" s="1" t="s">
        <v>377</v>
      </c>
      <c r="B201" s="81">
        <f>IFERROR(VLOOKUP(A201,'Total EUROSTATS (2024)'!$A$5:$N$41,13,FALSE),IFERROR((VLOOKUP('Calculs Peaux et Cuirs (2024)'!A201,'Total (FAO) (2024)'!$A$4:$B$199,2,FALSE)*75%),"-"))</f>
        <v>1075311</v>
      </c>
      <c r="C201" s="81">
        <f>IFERROR(VLOOKUP(A201,'Total EUROSTATS (2024)'!$A$5:$L$41,12,FALSE),IFERROR((VLOOKUP('Calculs Peaux et Cuirs (2024)'!A201,'Total (FAO) (2024)'!$A$4:$B$199,2)*25%),"-"))</f>
        <v>358437</v>
      </c>
      <c r="D201" s="81"/>
      <c r="E201" s="81"/>
      <c r="F201" s="81"/>
      <c r="G201" s="81"/>
      <c r="H201" s="81">
        <f t="shared" si="48"/>
        <v>645186.6</v>
      </c>
      <c r="I201" s="81">
        <f t="shared" si="48"/>
        <v>215062.19999999998</v>
      </c>
      <c r="J201" s="81">
        <f t="shared" si="49"/>
        <v>0</v>
      </c>
      <c r="K201" s="81">
        <f t="shared" si="49"/>
        <v>0</v>
      </c>
      <c r="L201" s="81">
        <f t="shared" si="49"/>
        <v>0</v>
      </c>
      <c r="M201" s="81">
        <f t="shared" si="49"/>
        <v>0</v>
      </c>
      <c r="N201" s="81">
        <f t="shared" si="50"/>
        <v>22581531</v>
      </c>
      <c r="O201" s="81">
        <f t="shared" si="51"/>
        <v>2795808.5999999996</v>
      </c>
      <c r="P201" s="81">
        <f t="shared" si="52"/>
        <v>0</v>
      </c>
      <c r="Q201" s="81">
        <f t="shared" si="53"/>
        <v>0</v>
      </c>
      <c r="R201" s="81">
        <f t="shared" si="54"/>
        <v>0</v>
      </c>
      <c r="S201" s="81">
        <f t="shared" si="55"/>
        <v>0</v>
      </c>
      <c r="T201" s="81">
        <f t="shared" si="56"/>
        <v>5645382.75</v>
      </c>
      <c r="U201" s="81">
        <f t="shared" si="57"/>
        <v>9086377.9499999993</v>
      </c>
      <c r="V201" s="81">
        <f t="shared" si="58"/>
        <v>0</v>
      </c>
      <c r="W201" s="81">
        <f t="shared" si="59"/>
        <v>0</v>
      </c>
      <c r="X201" s="81">
        <f t="shared" si="60"/>
        <v>0</v>
      </c>
      <c r="Y201" s="81">
        <f t="shared" si="61"/>
        <v>0</v>
      </c>
    </row>
    <row r="202" spans="1:235" ht="28" customHeight="1" x14ac:dyDescent="0.35">
      <c r="A202" s="1" t="s">
        <v>378</v>
      </c>
      <c r="B202" s="81">
        <f>IFERROR(VLOOKUP(A202,'Total EUROSTATS (2024)'!$A$5:$N$41,13,FALSE),IFERROR((VLOOKUP('Calculs Peaux et Cuirs (2024)'!A202,'Total (FAO) (2024)'!$A$4:$B$199,2,FALSE)*75%),"-"))</f>
        <v>1030506.75</v>
      </c>
      <c r="C202" s="81">
        <f>IFERROR(VLOOKUP(A202,'Total EUROSTATS (2024)'!$A$5:$L$41,12,FALSE),IFERROR((VLOOKUP('Calculs Peaux et Cuirs (2024)'!A202,'Total (FAO) (2024)'!$A$4:$B$199,2)*25%),"-"))</f>
        <v>343502.25</v>
      </c>
      <c r="D202" s="81"/>
      <c r="E202" s="81"/>
      <c r="F202" s="81"/>
      <c r="G202" s="81"/>
      <c r="H202" s="81">
        <f t="shared" si="48"/>
        <v>618304.04999999993</v>
      </c>
      <c r="I202" s="81">
        <f t="shared" si="48"/>
        <v>206101.35</v>
      </c>
      <c r="J202" s="81">
        <f t="shared" si="49"/>
        <v>0</v>
      </c>
      <c r="K202" s="81">
        <f t="shared" si="49"/>
        <v>0</v>
      </c>
      <c r="L202" s="81">
        <f t="shared" si="49"/>
        <v>0</v>
      </c>
      <c r="M202" s="81">
        <f t="shared" si="49"/>
        <v>0</v>
      </c>
      <c r="N202" s="81">
        <f t="shared" si="50"/>
        <v>21640641.749999996</v>
      </c>
      <c r="O202" s="81">
        <f t="shared" si="51"/>
        <v>2679317.5500000003</v>
      </c>
      <c r="P202" s="81">
        <f t="shared" si="52"/>
        <v>0</v>
      </c>
      <c r="Q202" s="81">
        <f t="shared" si="53"/>
        <v>0</v>
      </c>
      <c r="R202" s="81">
        <f t="shared" si="54"/>
        <v>0</v>
      </c>
      <c r="S202" s="81">
        <f t="shared" si="55"/>
        <v>0</v>
      </c>
      <c r="T202" s="81">
        <f t="shared" si="56"/>
        <v>5410160.4374999991</v>
      </c>
      <c r="U202" s="81">
        <f t="shared" si="57"/>
        <v>8707782.0375000015</v>
      </c>
      <c r="V202" s="81">
        <f t="shared" si="58"/>
        <v>0</v>
      </c>
      <c r="W202" s="81">
        <f t="shared" si="59"/>
        <v>0</v>
      </c>
      <c r="X202" s="81">
        <f t="shared" si="60"/>
        <v>0</v>
      </c>
      <c r="Y202" s="81">
        <f t="shared" si="61"/>
        <v>0</v>
      </c>
    </row>
    <row r="203" spans="1:235" ht="28" customHeight="1" x14ac:dyDescent="0.35">
      <c r="A203" s="1" t="s">
        <v>379</v>
      </c>
      <c r="B203" s="81">
        <f>IFERROR(VLOOKUP(A203,'Total EUROSTATS (2024)'!$A$5:$N$41,13,FALSE),IFERROR((VLOOKUP('Calculs Peaux et Cuirs (2024)'!A203,'Total (FAO) (2024)'!$A$4:$B$199,2,FALSE)*75%),"-"))</f>
        <v>2053366.5</v>
      </c>
      <c r="C203" s="81">
        <f>IFERROR(VLOOKUP(A203,'Total EUROSTATS (2024)'!$A$5:$L$41,12,FALSE),IFERROR((VLOOKUP('Calculs Peaux et Cuirs (2024)'!A203,'Total (FAO) (2024)'!$A$4:$B$199,2)*25%),"-"))</f>
        <v>684455.5</v>
      </c>
      <c r="D203" s="81"/>
      <c r="E203" s="81"/>
      <c r="F203" s="81"/>
      <c r="G203" s="81"/>
      <c r="H203" s="81">
        <f t="shared" si="48"/>
        <v>1232019.8999999999</v>
      </c>
      <c r="I203" s="81">
        <f t="shared" si="48"/>
        <v>410673.3</v>
      </c>
      <c r="J203" s="81">
        <f t="shared" si="49"/>
        <v>0</v>
      </c>
      <c r="K203" s="81">
        <f t="shared" si="49"/>
        <v>0</v>
      </c>
      <c r="L203" s="81">
        <f t="shared" si="49"/>
        <v>0</v>
      </c>
      <c r="M203" s="81">
        <f t="shared" si="49"/>
        <v>0</v>
      </c>
      <c r="N203" s="81">
        <f t="shared" si="50"/>
        <v>43120696.5</v>
      </c>
      <c r="O203" s="81">
        <f t="shared" si="51"/>
        <v>5338752.8999999994</v>
      </c>
      <c r="P203" s="81">
        <f t="shared" si="52"/>
        <v>0</v>
      </c>
      <c r="Q203" s="81">
        <f t="shared" si="53"/>
        <v>0</v>
      </c>
      <c r="R203" s="81">
        <f t="shared" si="54"/>
        <v>0</v>
      </c>
      <c r="S203" s="81">
        <f t="shared" si="55"/>
        <v>0</v>
      </c>
      <c r="T203" s="81">
        <f t="shared" si="56"/>
        <v>10780174.125</v>
      </c>
      <c r="U203" s="81">
        <f t="shared" si="57"/>
        <v>17350946.924999997</v>
      </c>
      <c r="V203" s="81">
        <f t="shared" si="58"/>
        <v>0</v>
      </c>
      <c r="W203" s="81">
        <f t="shared" si="59"/>
        <v>0</v>
      </c>
      <c r="X203" s="81">
        <f t="shared" si="60"/>
        <v>0</v>
      </c>
      <c r="Y203" s="81">
        <f t="shared" si="61"/>
        <v>0</v>
      </c>
    </row>
    <row r="204" spans="1:235" s="14" customFormat="1" x14ac:dyDescent="0.35"/>
    <row r="205" spans="1:235" s="14" customFormat="1" x14ac:dyDescent="0.35"/>
    <row r="206" spans="1:235" s="14" customFormat="1" x14ac:dyDescent="0.35"/>
    <row r="207" spans="1:235" s="14" customFormat="1" x14ac:dyDescent="0.35"/>
    <row r="208" spans="1:235" s="14" customFormat="1" x14ac:dyDescent="0.35"/>
    <row r="209" s="14" customFormat="1" x14ac:dyDescent="0.35"/>
    <row r="210" s="14" customFormat="1" x14ac:dyDescent="0.35"/>
    <row r="211" s="14" customFormat="1" x14ac:dyDescent="0.35"/>
    <row r="212" s="14" customFormat="1" x14ac:dyDescent="0.35"/>
    <row r="213" s="14" customFormat="1" x14ac:dyDescent="0.35"/>
    <row r="214" s="14" customFormat="1" x14ac:dyDescent="0.35"/>
    <row r="215" s="14" customFormat="1" x14ac:dyDescent="0.35"/>
    <row r="216" s="14" customFormat="1" x14ac:dyDescent="0.35"/>
    <row r="217" s="14" customFormat="1" x14ac:dyDescent="0.35"/>
    <row r="218" s="14" customFormat="1" x14ac:dyDescent="0.35"/>
    <row r="219" s="14" customFormat="1" x14ac:dyDescent="0.35"/>
    <row r="220" s="14" customFormat="1" x14ac:dyDescent="0.35"/>
    <row r="221" s="14" customFormat="1" x14ac:dyDescent="0.35"/>
    <row r="222" s="14" customFormat="1" x14ac:dyDescent="0.35"/>
    <row r="223" s="14" customFormat="1" x14ac:dyDescent="0.35"/>
    <row r="224" s="14" customFormat="1" x14ac:dyDescent="0.35"/>
    <row r="225" s="14" customFormat="1" x14ac:dyDescent="0.35"/>
    <row r="226" s="14" customFormat="1" x14ac:dyDescent="0.35"/>
    <row r="227" s="14" customFormat="1" x14ac:dyDescent="0.35"/>
    <row r="228" s="14" customFormat="1" x14ac:dyDescent="0.35"/>
    <row r="229" s="14" customFormat="1" x14ac:dyDescent="0.35"/>
    <row r="230" s="14" customFormat="1" x14ac:dyDescent="0.35"/>
    <row r="231" s="14" customFormat="1" x14ac:dyDescent="0.35"/>
    <row r="232" s="14" customFormat="1" x14ac:dyDescent="0.35"/>
    <row r="233" s="14" customFormat="1" x14ac:dyDescent="0.35"/>
    <row r="234" s="14" customFormat="1" x14ac:dyDescent="0.35"/>
    <row r="235" s="14" customFormat="1" x14ac:dyDescent="0.35"/>
    <row r="236" s="14" customFormat="1" x14ac:dyDescent="0.35"/>
    <row r="237" s="14" customFormat="1" x14ac:dyDescent="0.35"/>
    <row r="238" s="14" customFormat="1" x14ac:dyDescent="0.35"/>
    <row r="239" s="14" customFormat="1" x14ac:dyDescent="0.35"/>
    <row r="240" s="14" customFormat="1" x14ac:dyDescent="0.35"/>
    <row r="241" s="14" customFormat="1" x14ac:dyDescent="0.35"/>
    <row r="242" s="14" customFormat="1" x14ac:dyDescent="0.35"/>
    <row r="243" s="14" customFormat="1" x14ac:dyDescent="0.35"/>
    <row r="244" s="14" customFormat="1" x14ac:dyDescent="0.35"/>
    <row r="245" s="14" customFormat="1" x14ac:dyDescent="0.35"/>
    <row r="246" s="14" customFormat="1" x14ac:dyDescent="0.35"/>
    <row r="247" s="14" customFormat="1" x14ac:dyDescent="0.35"/>
    <row r="248" s="14" customFormat="1" x14ac:dyDescent="0.35"/>
    <row r="249" s="14" customFormat="1" x14ac:dyDescent="0.35"/>
    <row r="250" s="14" customFormat="1" x14ac:dyDescent="0.35"/>
    <row r="251" s="14" customFormat="1" x14ac:dyDescent="0.35"/>
    <row r="252" s="14" customFormat="1" x14ac:dyDescent="0.35"/>
    <row r="253" s="14" customFormat="1" x14ac:dyDescent="0.35"/>
    <row r="254" s="14" customFormat="1" x14ac:dyDescent="0.35"/>
    <row r="255" s="14" customFormat="1" x14ac:dyDescent="0.35"/>
    <row r="256" s="14" customFormat="1" x14ac:dyDescent="0.35"/>
    <row r="257" s="14" customFormat="1" x14ac:dyDescent="0.35"/>
    <row r="258" s="14" customFormat="1" x14ac:dyDescent="0.35"/>
    <row r="259" s="14" customFormat="1" x14ac:dyDescent="0.35"/>
    <row r="260" s="14" customFormat="1" x14ac:dyDescent="0.35"/>
    <row r="261" s="14" customFormat="1" x14ac:dyDescent="0.35"/>
    <row r="262" s="14" customFormat="1" x14ac:dyDescent="0.35"/>
    <row r="263" s="14" customFormat="1" x14ac:dyDescent="0.35"/>
    <row r="264" s="14" customFormat="1" x14ac:dyDescent="0.35"/>
    <row r="265" s="14" customFormat="1" x14ac:dyDescent="0.35"/>
    <row r="266" s="14" customFormat="1" x14ac:dyDescent="0.35"/>
    <row r="267" s="14" customFormat="1" x14ac:dyDescent="0.35"/>
    <row r="268" s="14" customFormat="1" x14ac:dyDescent="0.35"/>
    <row r="269" s="14" customFormat="1" x14ac:dyDescent="0.35"/>
    <row r="270" s="14" customFormat="1" x14ac:dyDescent="0.35"/>
    <row r="271" s="14" customFormat="1" x14ac:dyDescent="0.35"/>
    <row r="272" s="14" customFormat="1" x14ac:dyDescent="0.35"/>
    <row r="273" s="14" customFormat="1" x14ac:dyDescent="0.35"/>
    <row r="274" s="14" customFormat="1" x14ac:dyDescent="0.35"/>
    <row r="275" s="14" customFormat="1" x14ac:dyDescent="0.35"/>
    <row r="276" s="14" customFormat="1" x14ac:dyDescent="0.35"/>
    <row r="277" s="14" customFormat="1" x14ac:dyDescent="0.35"/>
    <row r="278" s="14" customFormat="1" x14ac:dyDescent="0.35"/>
    <row r="279" s="14" customFormat="1" x14ac:dyDescent="0.35"/>
    <row r="280" s="14" customFormat="1" x14ac:dyDescent="0.35"/>
    <row r="281" s="14" customFormat="1" x14ac:dyDescent="0.35"/>
    <row r="282" s="14" customFormat="1" x14ac:dyDescent="0.35"/>
    <row r="283" s="14" customFormat="1" x14ac:dyDescent="0.35"/>
    <row r="284" s="14" customFormat="1" x14ac:dyDescent="0.35"/>
    <row r="285" s="14" customFormat="1" x14ac:dyDescent="0.35"/>
    <row r="286" s="14" customFormat="1" x14ac:dyDescent="0.35"/>
    <row r="287" s="14" customFormat="1" x14ac:dyDescent="0.35"/>
    <row r="288" s="14" customFormat="1" x14ac:dyDescent="0.35"/>
    <row r="289" s="14" customFormat="1" x14ac:dyDescent="0.35"/>
    <row r="290" s="14" customFormat="1" x14ac:dyDescent="0.35"/>
    <row r="291" s="14" customFormat="1" x14ac:dyDescent="0.35"/>
    <row r="292" s="14" customFormat="1" x14ac:dyDescent="0.35"/>
    <row r="293" s="14" customFormat="1" x14ac:dyDescent="0.35"/>
    <row r="294" s="14" customFormat="1" x14ac:dyDescent="0.35"/>
    <row r="295" s="14" customFormat="1" x14ac:dyDescent="0.35"/>
    <row r="296" s="14" customFormat="1" x14ac:dyDescent="0.35"/>
    <row r="297" s="14" customFormat="1" x14ac:dyDescent="0.35"/>
    <row r="298" s="14" customFormat="1" x14ac:dyDescent="0.35"/>
    <row r="299" s="14" customFormat="1" x14ac:dyDescent="0.35"/>
    <row r="300" s="14" customFormat="1" x14ac:dyDescent="0.35"/>
    <row r="301" s="14" customFormat="1" x14ac:dyDescent="0.35"/>
    <row r="302" s="14" customFormat="1" x14ac:dyDescent="0.35"/>
    <row r="303" s="14" customFormat="1" x14ac:dyDescent="0.35"/>
    <row r="304" s="14" customFormat="1" x14ac:dyDescent="0.35"/>
    <row r="305" s="14" customFormat="1" x14ac:dyDescent="0.35"/>
    <row r="306" s="14" customFormat="1" x14ac:dyDescent="0.35"/>
    <row r="307" s="14" customFormat="1" x14ac:dyDescent="0.35"/>
    <row r="308" s="14" customFormat="1" x14ac:dyDescent="0.35"/>
    <row r="309" s="14" customFormat="1" x14ac:dyDescent="0.35"/>
    <row r="310" s="14" customFormat="1" x14ac:dyDescent="0.35"/>
    <row r="311" s="14" customFormat="1" x14ac:dyDescent="0.35"/>
    <row r="312" s="14" customFormat="1" x14ac:dyDescent="0.35"/>
    <row r="313" s="14" customFormat="1" x14ac:dyDescent="0.35"/>
    <row r="314" s="14" customFormat="1" x14ac:dyDescent="0.35"/>
    <row r="315" s="14" customFormat="1" x14ac:dyDescent="0.35"/>
    <row r="316" s="14" customFormat="1" x14ac:dyDescent="0.35"/>
    <row r="317" s="14" customFormat="1" x14ac:dyDescent="0.35"/>
    <row r="318" s="14" customFormat="1" x14ac:dyDescent="0.35"/>
    <row r="319" s="14" customFormat="1" x14ac:dyDescent="0.35"/>
    <row r="320" s="14" customFormat="1" x14ac:dyDescent="0.35"/>
    <row r="321" s="14" customFormat="1" x14ac:dyDescent="0.35"/>
    <row r="322" s="14" customFormat="1" x14ac:dyDescent="0.35"/>
    <row r="323" s="14" customFormat="1" x14ac:dyDescent="0.35"/>
    <row r="324" s="14" customFormat="1" x14ac:dyDescent="0.35"/>
    <row r="325" s="14" customFormat="1" x14ac:dyDescent="0.35"/>
    <row r="326" s="14" customFormat="1" x14ac:dyDescent="0.35"/>
    <row r="327" s="14" customFormat="1" x14ac:dyDescent="0.35"/>
    <row r="328" s="14" customFormat="1" x14ac:dyDescent="0.35"/>
    <row r="329" s="14" customFormat="1" x14ac:dyDescent="0.35"/>
    <row r="330" s="14" customFormat="1" x14ac:dyDescent="0.35"/>
    <row r="331" s="14" customFormat="1" x14ac:dyDescent="0.35"/>
    <row r="332" s="14" customFormat="1" x14ac:dyDescent="0.35"/>
    <row r="333" s="14" customFormat="1" x14ac:dyDescent="0.35"/>
    <row r="334" s="14" customFormat="1" x14ac:dyDescent="0.35"/>
    <row r="335" s="14" customFormat="1" x14ac:dyDescent="0.35"/>
    <row r="336" s="14" customFormat="1" x14ac:dyDescent="0.35"/>
    <row r="337" s="14" customFormat="1" x14ac:dyDescent="0.35"/>
    <row r="338" s="14" customFormat="1" x14ac:dyDescent="0.35"/>
    <row r="339" s="14" customFormat="1" x14ac:dyDescent="0.35"/>
    <row r="340" s="14" customFormat="1" x14ac:dyDescent="0.35"/>
    <row r="341" s="14" customFormat="1" x14ac:dyDescent="0.35"/>
    <row r="342" s="14" customFormat="1" x14ac:dyDescent="0.35"/>
    <row r="343" s="14" customFormat="1" x14ac:dyDescent="0.35"/>
    <row r="344" s="14" customFormat="1" x14ac:dyDescent="0.35"/>
    <row r="345" s="14" customFormat="1" x14ac:dyDescent="0.35"/>
    <row r="346" s="14" customFormat="1" x14ac:dyDescent="0.35"/>
    <row r="347" s="14" customFormat="1" x14ac:dyDescent="0.35"/>
    <row r="348" s="14" customFormat="1" x14ac:dyDescent="0.35"/>
    <row r="349" s="14" customFormat="1" x14ac:dyDescent="0.35"/>
    <row r="350" s="14" customFormat="1" x14ac:dyDescent="0.35"/>
    <row r="351" s="14" customFormat="1" x14ac:dyDescent="0.35"/>
    <row r="352" s="14" customFormat="1" x14ac:dyDescent="0.35"/>
    <row r="353" s="14" customFormat="1" x14ac:dyDescent="0.35"/>
    <row r="354" s="14" customFormat="1" x14ac:dyDescent="0.35"/>
    <row r="355" s="14" customFormat="1" x14ac:dyDescent="0.35"/>
    <row r="356" s="14" customFormat="1" x14ac:dyDescent="0.35"/>
    <row r="357" s="14" customFormat="1" x14ac:dyDescent="0.35"/>
    <row r="358" s="14" customFormat="1" x14ac:dyDescent="0.35"/>
    <row r="359" s="14" customFormat="1" x14ac:dyDescent="0.35"/>
    <row r="360" s="14" customFormat="1" x14ac:dyDescent="0.35"/>
    <row r="361" s="14" customFormat="1" x14ac:dyDescent="0.35"/>
    <row r="362" s="14" customFormat="1" x14ac:dyDescent="0.35"/>
    <row r="363" s="14" customFormat="1" x14ac:dyDescent="0.35"/>
    <row r="364" s="14" customFormat="1" x14ac:dyDescent="0.35"/>
    <row r="365" s="14" customFormat="1" x14ac:dyDescent="0.35"/>
    <row r="366" s="14" customFormat="1" x14ac:dyDescent="0.35"/>
    <row r="367" s="14" customFormat="1" x14ac:dyDescent="0.35"/>
    <row r="368" s="14" customFormat="1" x14ac:dyDescent="0.35"/>
    <row r="369" s="14" customFormat="1" x14ac:dyDescent="0.35"/>
    <row r="370" s="14" customFormat="1" x14ac:dyDescent="0.35"/>
    <row r="371" s="14" customFormat="1" x14ac:dyDescent="0.35"/>
    <row r="372" s="14" customFormat="1" x14ac:dyDescent="0.35"/>
    <row r="373" s="14" customFormat="1" x14ac:dyDescent="0.35"/>
    <row r="374" s="14" customFormat="1" x14ac:dyDescent="0.35"/>
    <row r="375" s="14" customFormat="1" x14ac:dyDescent="0.35"/>
    <row r="376" s="14" customFormat="1" x14ac:dyDescent="0.35"/>
    <row r="377" s="14" customFormat="1" x14ac:dyDescent="0.35"/>
    <row r="378" s="14" customFormat="1" x14ac:dyDescent="0.35"/>
    <row r="379" s="14" customFormat="1" x14ac:dyDescent="0.35"/>
    <row r="380" s="14" customFormat="1" x14ac:dyDescent="0.35"/>
    <row r="381" s="14" customFormat="1" x14ac:dyDescent="0.35"/>
    <row r="382" s="14" customFormat="1" x14ac:dyDescent="0.35"/>
    <row r="383" s="14" customFormat="1" x14ac:dyDescent="0.35"/>
    <row r="384" s="14" customFormat="1" x14ac:dyDescent="0.35"/>
    <row r="385" s="14" customFormat="1" x14ac:dyDescent="0.35"/>
    <row r="386" s="14" customFormat="1" x14ac:dyDescent="0.35"/>
    <row r="387" s="14" customFormat="1" x14ac:dyDescent="0.35"/>
    <row r="388" s="14" customFormat="1" x14ac:dyDescent="0.35"/>
    <row r="389" s="14" customFormat="1" x14ac:dyDescent="0.35"/>
    <row r="390" s="14" customFormat="1" x14ac:dyDescent="0.35"/>
    <row r="391" s="14" customFormat="1" x14ac:dyDescent="0.35"/>
    <row r="392" s="14" customFormat="1" x14ac:dyDescent="0.35"/>
    <row r="393" s="14" customFormat="1" x14ac:dyDescent="0.35"/>
    <row r="394" s="14" customFormat="1" x14ac:dyDescent="0.35"/>
    <row r="395" s="14" customFormat="1" x14ac:dyDescent="0.35"/>
    <row r="396" s="14" customFormat="1" x14ac:dyDescent="0.35"/>
    <row r="397" s="14" customFormat="1" x14ac:dyDescent="0.35"/>
    <row r="398" s="14" customFormat="1" x14ac:dyDescent="0.35"/>
    <row r="399" s="14" customFormat="1" x14ac:dyDescent="0.35"/>
    <row r="400" s="14" customFormat="1" x14ac:dyDescent="0.35"/>
    <row r="401" s="14" customFormat="1" x14ac:dyDescent="0.35"/>
    <row r="402" s="14" customFormat="1" x14ac:dyDescent="0.35"/>
    <row r="403" s="14" customFormat="1" x14ac:dyDescent="0.35"/>
    <row r="404" s="14" customFormat="1" x14ac:dyDescent="0.35"/>
    <row r="405" s="14" customFormat="1" x14ac:dyDescent="0.35"/>
    <row r="406" s="14" customFormat="1" x14ac:dyDescent="0.35"/>
    <row r="407" s="14" customFormat="1" x14ac:dyDescent="0.35"/>
    <row r="408" s="14" customFormat="1" x14ac:dyDescent="0.35"/>
    <row r="409" s="14" customFormat="1" x14ac:dyDescent="0.35"/>
    <row r="410" s="14" customFormat="1" x14ac:dyDescent="0.35"/>
    <row r="411" s="14" customFormat="1" x14ac:dyDescent="0.35"/>
    <row r="412" s="14" customFormat="1" x14ac:dyDescent="0.35"/>
    <row r="413" s="14" customFormat="1" x14ac:dyDescent="0.35"/>
    <row r="414" s="14" customFormat="1" x14ac:dyDescent="0.35"/>
    <row r="415" s="14" customFormat="1" x14ac:dyDescent="0.35"/>
    <row r="416" s="14" customFormat="1" x14ac:dyDescent="0.35"/>
    <row r="417" s="14" customFormat="1" x14ac:dyDescent="0.35"/>
    <row r="418" s="14" customFormat="1" x14ac:dyDescent="0.35"/>
    <row r="419" s="14" customFormat="1" x14ac:dyDescent="0.35"/>
    <row r="420" s="14" customFormat="1" x14ac:dyDescent="0.35"/>
    <row r="421" s="14" customFormat="1" x14ac:dyDescent="0.35"/>
    <row r="422" s="14" customFormat="1" x14ac:dyDescent="0.35"/>
    <row r="423" s="14" customFormat="1" x14ac:dyDescent="0.35"/>
    <row r="424" s="14" customFormat="1" x14ac:dyDescent="0.35"/>
    <row r="425" s="14" customFormat="1" x14ac:dyDescent="0.35"/>
    <row r="426" s="14" customFormat="1" x14ac:dyDescent="0.35"/>
    <row r="427" s="14" customFormat="1" x14ac:dyDescent="0.35"/>
    <row r="428" s="14" customFormat="1" x14ac:dyDescent="0.35"/>
    <row r="429" s="14" customFormat="1" x14ac:dyDescent="0.35"/>
    <row r="430" s="14" customFormat="1" x14ac:dyDescent="0.35"/>
    <row r="431" s="14" customFormat="1" x14ac:dyDescent="0.35"/>
    <row r="432" s="14" customFormat="1" x14ac:dyDescent="0.35"/>
    <row r="433" s="14" customFormat="1" x14ac:dyDescent="0.35"/>
    <row r="434" s="14" customFormat="1" x14ac:dyDescent="0.35"/>
    <row r="435" s="14" customFormat="1" x14ac:dyDescent="0.35"/>
    <row r="436" s="14" customFormat="1" x14ac:dyDescent="0.35"/>
    <row r="437" s="14" customFormat="1" x14ac:dyDescent="0.35"/>
    <row r="438" s="14" customFormat="1" x14ac:dyDescent="0.35"/>
    <row r="439" s="14" customFormat="1" x14ac:dyDescent="0.35"/>
    <row r="440" s="14" customFormat="1" x14ac:dyDescent="0.35"/>
    <row r="441" s="14" customFormat="1" x14ac:dyDescent="0.35"/>
    <row r="442" s="14" customFormat="1" x14ac:dyDescent="0.35"/>
    <row r="443" s="14" customFormat="1" x14ac:dyDescent="0.35"/>
    <row r="444" s="14" customFormat="1" x14ac:dyDescent="0.35"/>
    <row r="445" s="14" customFormat="1" x14ac:dyDescent="0.35"/>
    <row r="446" s="14" customFormat="1" x14ac:dyDescent="0.35"/>
    <row r="447" s="14" customFormat="1" x14ac:dyDescent="0.35"/>
    <row r="448" s="14" customFormat="1" x14ac:dyDescent="0.35"/>
    <row r="449" s="14" customFormat="1" x14ac:dyDescent="0.35"/>
    <row r="450" s="14" customFormat="1" x14ac:dyDescent="0.35"/>
  </sheetData>
  <mergeCells count="17">
    <mergeCell ref="B1:G1"/>
    <mergeCell ref="H1:M1"/>
    <mergeCell ref="N1:S1"/>
    <mergeCell ref="T1:Y1"/>
    <mergeCell ref="B2:G2"/>
    <mergeCell ref="H2:M2"/>
    <mergeCell ref="N2:S2"/>
    <mergeCell ref="T2:Y2"/>
    <mergeCell ref="AA15:AB15"/>
    <mergeCell ref="AA19:AB19"/>
    <mergeCell ref="AA26:AB26"/>
    <mergeCell ref="AA4:AD4"/>
    <mergeCell ref="AA5:AD5"/>
    <mergeCell ref="AA6:AB6"/>
    <mergeCell ref="AC6:AD6"/>
    <mergeCell ref="AC7:AD7"/>
    <mergeCell ref="AA8:AB8"/>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BA3C4-4E06-4D86-9313-6C6A586BEB5E}">
  <sheetPr>
    <tabColor rgb="FFFF0000"/>
  </sheetPr>
  <dimension ref="A1:I199"/>
  <sheetViews>
    <sheetView zoomScale="84" zoomScaleNormal="84" workbookViewId="0">
      <selection activeCell="F27" sqref="F27"/>
    </sheetView>
  </sheetViews>
  <sheetFormatPr baseColWidth="10" defaultColWidth="10.81640625" defaultRowHeight="14.5" x14ac:dyDescent="0.35"/>
  <cols>
    <col min="1" max="1" width="37.81640625" style="3" customWidth="1"/>
    <col min="2" max="2" width="27.453125" style="3" customWidth="1"/>
    <col min="3" max="3" width="43.81640625" style="3" customWidth="1"/>
    <col min="4" max="4" width="27.453125" style="3" customWidth="1"/>
    <col min="5" max="5" width="43.81640625" style="3" customWidth="1"/>
    <col min="6" max="6" width="27.453125" style="3" customWidth="1"/>
    <col min="7" max="7" width="43.81640625" style="3" customWidth="1"/>
    <col min="8" max="8" width="27.453125" style="3" customWidth="1"/>
    <col min="9" max="9" width="43.81640625" style="3" customWidth="1"/>
    <col min="10" max="16384" width="10.81640625" style="3"/>
  </cols>
  <sheetData>
    <row r="1" spans="1:9" ht="44.5" customHeight="1" x14ac:dyDescent="0.35">
      <c r="B1" s="161" t="s">
        <v>730</v>
      </c>
      <c r="C1" s="161"/>
      <c r="D1" s="161"/>
      <c r="E1" s="161"/>
      <c r="F1" s="161"/>
      <c r="G1" s="161"/>
      <c r="H1" s="161"/>
      <c r="I1" s="161"/>
    </row>
    <row r="2" spans="1:9" ht="26.5" customHeight="1" x14ac:dyDescent="0.35">
      <c r="B2" s="193" t="s">
        <v>425</v>
      </c>
      <c r="C2" s="193"/>
      <c r="D2" s="193" t="s">
        <v>426</v>
      </c>
      <c r="E2" s="193"/>
      <c r="F2" s="193"/>
      <c r="G2" s="193"/>
      <c r="H2" s="193" t="s">
        <v>420</v>
      </c>
      <c r="I2" s="193"/>
    </row>
    <row r="3" spans="1:9" ht="26.5" customHeight="1" x14ac:dyDescent="0.35">
      <c r="A3" s="1" t="s">
        <v>381</v>
      </c>
      <c r="B3" s="1" t="s">
        <v>549</v>
      </c>
      <c r="C3" s="1" t="s">
        <v>395</v>
      </c>
      <c r="D3" s="1" t="s">
        <v>549</v>
      </c>
      <c r="E3" s="1" t="s">
        <v>395</v>
      </c>
      <c r="F3" s="1" t="s">
        <v>548</v>
      </c>
      <c r="G3" s="1" t="s">
        <v>395</v>
      </c>
      <c r="H3" s="1" t="s">
        <v>548</v>
      </c>
      <c r="I3" s="1" t="s">
        <v>395</v>
      </c>
    </row>
    <row r="4" spans="1:9" ht="26.5" customHeight="1" x14ac:dyDescent="0.35">
      <c r="A4" s="1" t="s">
        <v>205</v>
      </c>
      <c r="B4" s="1" t="str">
        <f>IFERROR(VLOOKUP(A4,'Bovins (FAO 2024)'!$A$2:$C$194,2,FALSE),"-")</f>
        <v>-</v>
      </c>
      <c r="C4" s="1" t="str">
        <f>IFERROR(VLOOKUP(A4,'4.2.2 Bovins 2023 (FAO)'!$C$4:$E$194,3,FALSE),"-")</f>
        <v>Valeur estimée</v>
      </c>
      <c r="D4" s="1"/>
      <c r="E4" s="1"/>
      <c r="F4" s="1"/>
      <c r="G4" s="1"/>
      <c r="H4" s="1"/>
      <c r="I4" s="1"/>
    </row>
    <row r="5" spans="1:9" ht="26.5" customHeight="1" x14ac:dyDescent="0.35">
      <c r="A5" s="1" t="s">
        <v>206</v>
      </c>
      <c r="B5" s="1">
        <f>IFERROR(VLOOKUP(A5,'Bovins (FAO 2024)'!$A$2:$C$194,2,FALSE),"-")</f>
        <v>3163619</v>
      </c>
      <c r="C5" s="1" t="str">
        <f>IFERROR(VLOOKUP(A5,'4.2.2 Bovins 2023 (FAO)'!$C$4:$E$194,3,FALSE),"-")</f>
        <v>Valeur imputée par une agence réceptrice</v>
      </c>
      <c r="D5" s="1"/>
      <c r="E5" s="1"/>
      <c r="F5" s="1"/>
      <c r="G5" s="1"/>
      <c r="H5" s="1"/>
      <c r="I5" s="1"/>
    </row>
    <row r="6" spans="1:9" ht="26.5" customHeight="1" x14ac:dyDescent="0.35">
      <c r="A6" s="1" t="s">
        <v>207</v>
      </c>
      <c r="B6" s="1">
        <f>IFERROR(VLOOKUP(A6,'Bovins (FAO 2024)'!$A$2:$C$194,2,FALSE),"-")</f>
        <v>231759</v>
      </c>
      <c r="C6" s="1" t="str">
        <f>IFERROR(VLOOKUP(A6,'4.2.2 Bovins 2023 (FAO)'!$C$4:$E$194,3,FALSE),"-")</f>
        <v>Chiffre officiel</v>
      </c>
      <c r="D6" s="1"/>
      <c r="E6" s="1"/>
      <c r="F6" s="1"/>
      <c r="G6" s="1"/>
      <c r="H6" s="1"/>
      <c r="I6" s="1"/>
    </row>
    <row r="7" spans="1:9" ht="26.5" customHeight="1" x14ac:dyDescent="0.35">
      <c r="A7" s="1" t="s">
        <v>208</v>
      </c>
      <c r="B7" s="1">
        <f>IFERROR(VLOOKUP(A7,'Bovins (FAO 2024)'!$A$2:$C$194,2,FALSE),"-")</f>
        <v>648036</v>
      </c>
      <c r="C7" s="1" t="str">
        <f>IFERROR(VLOOKUP(A7,'4.2.2 Bovins 2023 (FAO)'!$C$4:$E$194,3,FALSE),"-")</f>
        <v>Valeur imputée par une agence réceptrice</v>
      </c>
      <c r="D7" s="1"/>
      <c r="E7" s="1"/>
      <c r="F7" s="1"/>
      <c r="G7" s="1"/>
      <c r="H7" s="1"/>
      <c r="I7" s="1"/>
    </row>
    <row r="8" spans="1:9" ht="26.5" customHeight="1" x14ac:dyDescent="0.35">
      <c r="A8" s="1" t="s">
        <v>209</v>
      </c>
      <c r="B8" s="1">
        <f>IFERROR(VLOOKUP(A8,'Bovins (FAO 2024)'!$A$2:$C$194,2,FALSE),"-")</f>
        <v>3026190</v>
      </c>
      <c r="C8" s="1" t="str">
        <f>IFERROR(VLOOKUP(A8,'4.2.2 Bovins 2023 (FAO)'!$C$4:$E$194,3,FALSE),"-")</f>
        <v>Chiffre officiel</v>
      </c>
      <c r="D8" s="1"/>
      <c r="E8" s="1"/>
      <c r="F8" s="1"/>
      <c r="G8" s="1"/>
      <c r="H8" s="1"/>
      <c r="I8" s="1"/>
    </row>
    <row r="9" spans="1:9" ht="26.5" customHeight="1" x14ac:dyDescent="0.35">
      <c r="A9" s="1" t="s">
        <v>211</v>
      </c>
      <c r="B9" s="1">
        <f>IFERROR(VLOOKUP(A9,'Bovins (FAO 2024)'!$A$2:$C$194,2,FALSE),"-")</f>
        <v>640712</v>
      </c>
      <c r="C9" s="1" t="str">
        <f>IFERROR(VLOOKUP(A9,'4.2.2 Bovins 2023 (FAO)'!$C$4:$E$194,3,FALSE),"-")</f>
        <v>Valeur imputée par une agence réceptrice</v>
      </c>
      <c r="D9" s="1"/>
      <c r="E9" s="1"/>
      <c r="F9" s="1"/>
      <c r="G9" s="1"/>
      <c r="H9" s="1"/>
      <c r="I9" s="1"/>
    </row>
    <row r="10" spans="1:9" ht="26.5" customHeight="1" x14ac:dyDescent="0.35">
      <c r="A10" s="1" t="s">
        <v>212</v>
      </c>
      <c r="B10" s="1">
        <f>IFERROR(VLOOKUP(A10,'Bovins (FAO 2024)'!$A$2:$C$194,2,FALSE),"-")</f>
        <v>461</v>
      </c>
      <c r="C10" s="1" t="str">
        <f>IFERROR(VLOOKUP(A10,'4.2.2 Bovins 2023 (FAO)'!$C$4:$E$194,3,FALSE),"-")</f>
        <v>Chiffre officiel</v>
      </c>
      <c r="D10" s="1"/>
      <c r="E10" s="1"/>
      <c r="F10" s="1"/>
      <c r="G10" s="1"/>
      <c r="H10" s="1"/>
      <c r="I10" s="1"/>
    </row>
    <row r="11" spans="1:9" ht="26.5" customHeight="1" x14ac:dyDescent="0.35">
      <c r="A11" s="1" t="s">
        <v>656</v>
      </c>
      <c r="B11" s="1">
        <f>IFERROR(VLOOKUP(A11,'Bovins (FAO 2024)'!$A$2:$C$194,2,FALSE),"-")</f>
        <v>202331</v>
      </c>
      <c r="C11" s="1" t="str">
        <f>IFERROR(VLOOKUP(A11,'4.2.2 Bovins 2023 (FAO)'!$C$4:$E$194,3,FALSE),"-")</f>
        <v>Valeur estimée</v>
      </c>
      <c r="D11" s="1"/>
      <c r="E11" s="1"/>
      <c r="F11" s="1"/>
      <c r="G11" s="1"/>
      <c r="H11" s="1"/>
      <c r="I11" s="1"/>
    </row>
    <row r="12" spans="1:9" ht="26.5" customHeight="1" x14ac:dyDescent="0.35">
      <c r="A12" s="1" t="s">
        <v>213</v>
      </c>
      <c r="B12" s="1">
        <f>IFERROR(VLOOKUP(A12,'Bovins (FAO 2024)'!$A$2:$C$194,2,FALSE),"-")</f>
        <v>13931760</v>
      </c>
      <c r="C12" s="1" t="str">
        <f>IFERROR(VLOOKUP(A12,'4.2.2 Bovins 2023 (FAO)'!$C$4:$E$194,3,FALSE),"-")</f>
        <v>Chiffre officiel</v>
      </c>
      <c r="D12" s="1"/>
      <c r="E12" s="1"/>
      <c r="F12" s="1"/>
      <c r="G12" s="1"/>
      <c r="H12" s="1"/>
      <c r="I12" s="1"/>
    </row>
    <row r="13" spans="1:9" ht="26.5" customHeight="1" x14ac:dyDescent="0.35">
      <c r="A13" s="1" t="s">
        <v>214</v>
      </c>
      <c r="B13" s="1">
        <f>IFERROR(VLOOKUP(A13,'Bovins (FAO 2024)'!$A$2:$C$194,2,FALSE),"-")</f>
        <v>496629</v>
      </c>
      <c r="C13" s="1" t="str">
        <f>IFERROR(VLOOKUP(A13,'4.2.2 Bovins 2023 (FAO)'!$C$4:$E$194,3,FALSE),"-")</f>
        <v>Valeur imputée par une agence réceptrice</v>
      </c>
      <c r="D13" s="1"/>
      <c r="E13" s="1"/>
      <c r="F13" s="1"/>
      <c r="G13" s="1"/>
      <c r="H13" s="1"/>
      <c r="I13" s="1"/>
    </row>
    <row r="14" spans="1:9" ht="26.5" customHeight="1" x14ac:dyDescent="0.35">
      <c r="A14" s="1" t="s">
        <v>215</v>
      </c>
      <c r="B14" s="1">
        <f>IFERROR(VLOOKUP(A14,'Bovins (FAO 2024)'!$A$2:$C$194,2,FALSE),"-")</f>
        <v>8689600</v>
      </c>
      <c r="C14" s="1" t="str">
        <f>IFERROR(VLOOKUP(A14,'4.2.2 Bovins 2023 (FAO)'!$C$4:$E$194,3,FALSE),"-")</f>
        <v>Chiffre officiel</v>
      </c>
      <c r="D14" s="1"/>
      <c r="E14" s="1"/>
      <c r="F14" s="1"/>
      <c r="G14" s="1"/>
      <c r="H14" s="1"/>
      <c r="I14" s="1"/>
    </row>
    <row r="15" spans="1:9" ht="26.5" customHeight="1" x14ac:dyDescent="0.35">
      <c r="A15" s="1" t="s">
        <v>216</v>
      </c>
      <c r="B15" s="1">
        <f>IFERROR(VLOOKUP(A15,'Bovins (FAO 2024)'!$A$2:$C$194,2,FALSE),"-")</f>
        <v>608940</v>
      </c>
      <c r="C15" s="1" t="str">
        <f>IFERROR(VLOOKUP(A15,'4.2.2 Bovins 2023 (FAO)'!$C$4:$E$194,3,FALSE),"-")</f>
        <v>Chiffre officiel</v>
      </c>
      <c r="D15" s="1"/>
      <c r="E15" s="1"/>
      <c r="F15" s="1"/>
      <c r="G15" s="1"/>
      <c r="H15" s="1"/>
      <c r="I15" s="1"/>
    </row>
    <row r="16" spans="1:9" ht="26.5" customHeight="1" x14ac:dyDescent="0.35">
      <c r="A16" s="1" t="s">
        <v>217</v>
      </c>
      <c r="B16" s="1">
        <f>IFERROR(VLOOKUP(A16,'Bovins (FAO 2024)'!$A$2:$C$194,2,FALSE),"-")</f>
        <v>1293410</v>
      </c>
      <c r="C16" s="1" t="str">
        <f>IFERROR(VLOOKUP(A16,'4.2.2 Bovins 2023 (FAO)'!$C$4:$E$194,3,FALSE),"-")</f>
        <v>Chiffre officiel</v>
      </c>
      <c r="D16" s="1"/>
      <c r="E16" s="1"/>
      <c r="F16" s="1"/>
      <c r="G16" s="1"/>
      <c r="H16" s="1"/>
      <c r="I16" s="1"/>
    </row>
    <row r="17" spans="1:9" ht="26.5" customHeight="1" x14ac:dyDescent="0.35">
      <c r="A17" s="1" t="s">
        <v>218</v>
      </c>
      <c r="B17" s="1">
        <f>IFERROR(VLOOKUP(A17,'Bovins (FAO 2024)'!$A$2:$C$194,2,FALSE),"-")</f>
        <v>105</v>
      </c>
      <c r="C17" s="1" t="str">
        <f>IFERROR(VLOOKUP(A17,'4.2.2 Bovins 2023 (FAO)'!$C$4:$E$194,3,FALSE),"-")</f>
        <v>Valeur estimée</v>
      </c>
      <c r="D17" s="1"/>
      <c r="E17" s="1"/>
      <c r="F17" s="1"/>
      <c r="G17" s="1"/>
      <c r="H17" s="1"/>
      <c r="I17" s="1"/>
    </row>
    <row r="18" spans="1:9" ht="26.5" customHeight="1" x14ac:dyDescent="0.35">
      <c r="A18" s="1" t="s">
        <v>219</v>
      </c>
      <c r="B18" s="1">
        <f>IFERROR(VLOOKUP(A18,'Bovins (FAO 2024)'!$A$2:$C$194,2,FALSE),"-")</f>
        <v>6463</v>
      </c>
      <c r="C18" s="1" t="str">
        <f>IFERROR(VLOOKUP(A18,'4.2.2 Bovins 2023 (FAO)'!$C$4:$E$194,3,FALSE),"-")</f>
        <v>Valeur imputée par une agence réceptrice</v>
      </c>
      <c r="D18" s="1"/>
      <c r="E18" s="1"/>
      <c r="F18" s="1"/>
      <c r="G18" s="1"/>
      <c r="H18" s="1"/>
      <c r="I18" s="1"/>
    </row>
    <row r="19" spans="1:9" ht="26.5" customHeight="1" x14ac:dyDescent="0.35">
      <c r="A19" s="1" t="s">
        <v>220</v>
      </c>
      <c r="B19" s="1">
        <f>IFERROR(VLOOKUP(A19,'Bovins (FAO 2024)'!$A$2:$C$194,2,FALSE),"-")</f>
        <v>2811045</v>
      </c>
      <c r="C19" s="1" t="str">
        <f>IFERROR(VLOOKUP(A19,'4.2.2 Bovins 2023 (FAO)'!$C$4:$E$194,3,FALSE),"-")</f>
        <v>Valeur imputée par une agence réceptrice</v>
      </c>
      <c r="D19" s="1"/>
      <c r="E19" s="1"/>
      <c r="F19" s="1"/>
      <c r="G19" s="1"/>
      <c r="H19" s="1"/>
      <c r="I19" s="1"/>
    </row>
    <row r="20" spans="1:9" ht="26.5" customHeight="1" x14ac:dyDescent="0.35">
      <c r="A20" s="1" t="s">
        <v>221</v>
      </c>
      <c r="B20" s="1">
        <f>IFERROR(VLOOKUP(A20,'Bovins (FAO 2024)'!$A$2:$C$194,2,FALSE),"-")</f>
        <v>875</v>
      </c>
      <c r="C20" s="1" t="str">
        <f>IFERROR(VLOOKUP(A20,'4.2.2 Bovins 2023 (FAO)'!$C$4:$E$194,3,FALSE),"-")</f>
        <v>Valeur imputée par une agence réceptrice</v>
      </c>
      <c r="D20" s="1"/>
      <c r="E20" s="1"/>
      <c r="F20" s="1"/>
      <c r="G20" s="1"/>
      <c r="H20" s="1"/>
      <c r="I20" s="1"/>
    </row>
    <row r="21" spans="1:9" ht="26.5" customHeight="1" x14ac:dyDescent="0.35">
      <c r="A21" s="1" t="s">
        <v>654</v>
      </c>
      <c r="B21" s="1">
        <f>IFERROR(VLOOKUP(A21,'Bovins (FAO 2024)'!$A$2:$C$194,2,FALSE),"-")</f>
        <v>1630079</v>
      </c>
      <c r="C21" s="1" t="str">
        <f>IFERROR(VLOOKUP(A21,'4.2.2 Bovins 2023 (FAO)'!$C$4:$E$194,3,FALSE),"-")</f>
        <v>Valeur imputée par une agence réceptrice</v>
      </c>
      <c r="D21" s="1"/>
      <c r="E21" s="1"/>
      <c r="F21" s="1"/>
      <c r="G21" s="1"/>
      <c r="H21" s="1"/>
      <c r="I21" s="1"/>
    </row>
    <row r="22" spans="1:9" ht="26.5" customHeight="1" x14ac:dyDescent="0.35">
      <c r="A22" s="1" t="s">
        <v>222</v>
      </c>
      <c r="B22" s="1">
        <f>IFERROR(VLOOKUP(A22,'Bovins (FAO 2024)'!$A$2:$C$194,2,FALSE),"-")</f>
        <v>809220</v>
      </c>
      <c r="C22" s="1" t="str">
        <f>IFERROR(VLOOKUP(A22,'4.2.2 Bovins 2023 (FAO)'!$C$4:$E$194,3,FALSE),"-")</f>
        <v>Chiffre officiel</v>
      </c>
      <c r="D22" s="1"/>
      <c r="E22" s="1"/>
      <c r="F22" s="1"/>
      <c r="G22" s="1"/>
      <c r="H22" s="1"/>
      <c r="I22" s="1"/>
    </row>
    <row r="23" spans="1:9" ht="26.5" customHeight="1" x14ac:dyDescent="0.35">
      <c r="A23" s="1" t="s">
        <v>223</v>
      </c>
      <c r="B23" s="1">
        <f>IFERROR(VLOOKUP(A23,'Bovins (FAO 2024)'!$A$2:$C$194,2,FALSE),"-")</f>
        <v>10500</v>
      </c>
      <c r="C23" s="1" t="str">
        <f>IFERROR(VLOOKUP(A23,'4.2.2 Bovins 2023 (FAO)'!$C$4:$E$194,3,FALSE),"-")</f>
        <v>Chiffre officiel</v>
      </c>
      <c r="D23" s="1"/>
      <c r="E23" s="1"/>
      <c r="F23" s="1"/>
      <c r="G23" s="1"/>
      <c r="H23" s="1"/>
      <c r="I23" s="1"/>
    </row>
    <row r="24" spans="1:9" ht="26.5" customHeight="1" x14ac:dyDescent="0.35">
      <c r="A24" s="1" t="s">
        <v>224</v>
      </c>
      <c r="B24" s="1">
        <f>IFERROR(VLOOKUP(A24,'Bovins (FAO 2024)'!$A$2:$C$194,2,FALSE),"-")</f>
        <v>214628</v>
      </c>
      <c r="C24" s="1" t="str">
        <f>IFERROR(VLOOKUP(A24,'4.2.2 Bovins 2023 (FAO)'!$C$4:$E$194,3,FALSE),"-")</f>
        <v>Valeur imputée par une agence réceptrice</v>
      </c>
      <c r="D24" s="1"/>
      <c r="E24" s="1"/>
      <c r="F24" s="1"/>
      <c r="G24" s="1"/>
      <c r="H24" s="1"/>
      <c r="I24" s="1"/>
    </row>
    <row r="25" spans="1:9" ht="26.5" customHeight="1" x14ac:dyDescent="0.35">
      <c r="A25" s="1" t="s">
        <v>225</v>
      </c>
      <c r="B25" s="1">
        <f>IFERROR(VLOOKUP(A25,'Bovins (FAO 2024)'!$A$2:$C$194,2,FALSE),"-")</f>
        <v>18930</v>
      </c>
      <c r="C25" s="1" t="str">
        <f>IFERROR(VLOOKUP(A25,'4.2.2 Bovins 2023 (FAO)'!$C$4:$E$194,3,FALSE),"-")</f>
        <v>Valeur estimée</v>
      </c>
      <c r="D25" s="1"/>
      <c r="E25" s="1"/>
      <c r="F25" s="1"/>
      <c r="G25" s="1"/>
      <c r="H25" s="1"/>
      <c r="I25" s="1"/>
    </row>
    <row r="26" spans="1:9" ht="26.5" customHeight="1" x14ac:dyDescent="0.35">
      <c r="A26" s="1" t="s">
        <v>655</v>
      </c>
      <c r="B26" s="1">
        <f>IFERROR(VLOOKUP(A26,'Bovins (FAO 2024)'!$A$2:$C$194,2,FALSE),"-")</f>
        <v>1704622</v>
      </c>
      <c r="C26" s="1" t="str">
        <f>IFERROR(VLOOKUP(A26,'4.2.2 Bovins 2023 (FAO)'!$C$4:$E$194,3,FALSE),"-")</f>
        <v>Chiffre officiel</v>
      </c>
      <c r="D26" s="1"/>
      <c r="E26" s="1"/>
      <c r="F26" s="1"/>
      <c r="G26" s="1"/>
      <c r="H26" s="1"/>
      <c r="I26" s="1"/>
    </row>
    <row r="27" spans="1:9" ht="26.5" customHeight="1" x14ac:dyDescent="0.35">
      <c r="A27" s="1" t="s">
        <v>226</v>
      </c>
      <c r="B27" s="1">
        <f>IFERROR(VLOOKUP(A27,'Bovins (FAO 2024)'!$A$2:$C$194,2,FALSE),"-")</f>
        <v>38616</v>
      </c>
      <c r="C27" s="1" t="str">
        <f>IFERROR(VLOOKUP(A27,'4.2.2 Bovins 2023 (FAO)'!$C$4:$E$194,3,FALSE),"-")</f>
        <v>Chiffre officiel</v>
      </c>
      <c r="D27" s="1"/>
      <c r="E27" s="1"/>
      <c r="F27" s="1"/>
      <c r="G27" s="1"/>
      <c r="H27" s="1"/>
      <c r="I27" s="1"/>
    </row>
    <row r="28" spans="1:9" ht="26.5" customHeight="1" x14ac:dyDescent="0.35">
      <c r="A28" s="1" t="s">
        <v>227</v>
      </c>
      <c r="B28" s="1">
        <f>IFERROR(VLOOKUP(A28,'Bovins (FAO 2024)'!$A$2:$C$194,2,FALSE),"-")</f>
        <v>314727</v>
      </c>
      <c r="C28" s="1" t="str">
        <f>IFERROR(VLOOKUP(A28,'4.2.2 Bovins 2023 (FAO)'!$C$4:$E$194,3,FALSE),"-")</f>
        <v>Valeur estimée</v>
      </c>
      <c r="D28" s="1"/>
      <c r="E28" s="1"/>
      <c r="F28" s="1"/>
      <c r="G28" s="1"/>
      <c r="H28" s="1"/>
      <c r="I28" s="1"/>
    </row>
    <row r="29" spans="1:9" ht="26.5" customHeight="1" x14ac:dyDescent="0.35">
      <c r="A29" s="1" t="s">
        <v>228</v>
      </c>
      <c r="B29" s="1">
        <f>IFERROR(VLOOKUP(A29,'Bovins (FAO 2024)'!$A$2:$C$194,2,FALSE),"-")</f>
        <v>39689184</v>
      </c>
      <c r="C29" s="1" t="str">
        <f>IFERROR(VLOOKUP(A29,'4.2.2 Bovins 2023 (FAO)'!$C$4:$E$194,3,FALSE),"-")</f>
        <v>Chiffre officiel</v>
      </c>
      <c r="D29" s="1"/>
      <c r="E29" s="1"/>
      <c r="F29" s="1"/>
      <c r="G29" s="1"/>
      <c r="H29" s="1"/>
      <c r="I29" s="1"/>
    </row>
    <row r="30" spans="1:9" ht="26.5" customHeight="1" x14ac:dyDescent="0.35">
      <c r="A30" s="1" t="s">
        <v>658</v>
      </c>
      <c r="B30" s="1">
        <f>IFERROR(VLOOKUP(A30,'Bovins (FAO 2024)'!$A$2:$C$194,2,FALSE),"-")</f>
        <v>3779</v>
      </c>
      <c r="C30" s="1" t="str">
        <f>IFERROR(VLOOKUP(A30,'4.2.2 Bovins 2023 (FAO)'!$C$4:$E$194,3,FALSE),"-")</f>
        <v>Chiffre officiel</v>
      </c>
      <c r="D30" s="1"/>
      <c r="E30" s="1"/>
      <c r="F30" s="1"/>
      <c r="G30" s="1"/>
      <c r="H30" s="1"/>
      <c r="I30" s="1"/>
    </row>
    <row r="31" spans="1:9" ht="26.5" customHeight="1" x14ac:dyDescent="0.35">
      <c r="A31" s="1" t="s">
        <v>229</v>
      </c>
      <c r="B31" s="1">
        <f>IFERROR(VLOOKUP(A31,'Bovins (FAO 2024)'!$A$2:$C$194,2,FALSE),"-")</f>
        <v>116570</v>
      </c>
      <c r="C31" s="1" t="str">
        <f>IFERROR(VLOOKUP(A31,'4.2.2 Bovins 2023 (FAO)'!$C$4:$E$194,3,FALSE),"-")</f>
        <v>Chiffre officiel</v>
      </c>
      <c r="D31" s="1"/>
      <c r="E31" s="1"/>
      <c r="F31" s="1"/>
      <c r="G31" s="1"/>
      <c r="H31" s="1"/>
      <c r="I31" s="1"/>
    </row>
    <row r="32" spans="1:9" ht="26.5" customHeight="1" x14ac:dyDescent="0.35">
      <c r="A32" s="1" t="s">
        <v>230</v>
      </c>
      <c r="B32" s="1">
        <f>IFERROR(VLOOKUP(A32,'Bovins (FAO 2024)'!$A$2:$C$194,2,FALSE),"-")</f>
        <v>1273551</v>
      </c>
      <c r="C32" s="1" t="str">
        <f>IFERROR(VLOOKUP(A32,'4.2.2 Bovins 2023 (FAO)'!$C$4:$E$194,3,FALSE),"-")</f>
        <v>Valeur estimée</v>
      </c>
      <c r="D32" s="1"/>
      <c r="E32" s="1"/>
      <c r="F32" s="1"/>
      <c r="G32" s="1"/>
      <c r="H32" s="1"/>
      <c r="I32" s="1"/>
    </row>
    <row r="33" spans="1:9" ht="26.5" customHeight="1" x14ac:dyDescent="0.35">
      <c r="A33" s="1" t="s">
        <v>231</v>
      </c>
      <c r="B33" s="1">
        <f>IFERROR(VLOOKUP(A33,'Bovins (FAO 2024)'!$A$2:$C$194,2,FALSE),"-")</f>
        <v>81268</v>
      </c>
      <c r="C33" s="1" t="str">
        <f>IFERROR(VLOOKUP(A33,'4.2.2 Bovins 2023 (FAO)'!$C$4:$E$194,3,FALSE),"-")</f>
        <v>Valeur imputée par une agence réceptrice</v>
      </c>
      <c r="D33" s="1"/>
      <c r="E33" s="1"/>
      <c r="F33" s="1"/>
      <c r="G33" s="1"/>
      <c r="H33" s="1"/>
      <c r="I33" s="1"/>
    </row>
    <row r="34" spans="1:9" ht="26.5" customHeight="1" x14ac:dyDescent="0.35">
      <c r="A34" s="1" t="s">
        <v>650</v>
      </c>
      <c r="B34" s="1">
        <f>IFERROR(VLOOKUP(A34,'Bovins (FAO 2024)'!$A$2:$C$194,2,FALSE),"-")</f>
        <v>4467</v>
      </c>
      <c r="C34" s="1" t="str">
        <f>IFERROR(VLOOKUP(A34,'4.2.2 Bovins 2023 (FAO)'!$C$4:$E$194,3,FALSE),"-")</f>
        <v>Chiffre officiel</v>
      </c>
      <c r="D34" s="1"/>
      <c r="E34" s="1"/>
      <c r="F34" s="1"/>
      <c r="G34" s="1"/>
      <c r="H34" s="1"/>
      <c r="I34" s="1"/>
    </row>
    <row r="35" spans="1:9" ht="26.5" customHeight="1" x14ac:dyDescent="0.35">
      <c r="A35" s="1" t="s">
        <v>232</v>
      </c>
      <c r="B35" s="1">
        <f>IFERROR(VLOOKUP(A35,'Bovins (FAO 2024)'!$A$2:$C$194,2,FALSE),"-")</f>
        <v>483033</v>
      </c>
      <c r="C35" s="1" t="str">
        <f>IFERROR(VLOOKUP(A35,'4.2.2 Bovins 2023 (FAO)'!$C$4:$E$194,3,FALSE),"-")</f>
        <v>Valeur imputée par une agence réceptrice</v>
      </c>
      <c r="D35" s="1"/>
      <c r="E35" s="1"/>
      <c r="F35" s="1"/>
      <c r="G35" s="1"/>
      <c r="H35" s="1"/>
      <c r="I35" s="1"/>
    </row>
    <row r="36" spans="1:9" ht="26.5" customHeight="1" x14ac:dyDescent="0.35">
      <c r="A36" s="1" t="s">
        <v>233</v>
      </c>
      <c r="B36" s="1">
        <f>IFERROR(VLOOKUP(A36,'Bovins (FAO 2024)'!$A$2:$C$194,2,FALSE),"-")</f>
        <v>810432</v>
      </c>
      <c r="C36" s="1" t="str">
        <f>IFERROR(VLOOKUP(A36,'4.2.2 Bovins 2023 (FAO)'!$C$4:$E$194,3,FALSE),"-")</f>
        <v>Valeur imputée par une agence réceptrice</v>
      </c>
      <c r="D36" s="1"/>
      <c r="E36" s="1"/>
      <c r="F36" s="1"/>
      <c r="G36" s="1"/>
      <c r="H36" s="1"/>
      <c r="I36" s="1"/>
    </row>
    <row r="37" spans="1:9" ht="26.5" customHeight="1" x14ac:dyDescent="0.35">
      <c r="A37" s="1" t="s">
        <v>234</v>
      </c>
      <c r="B37" s="1">
        <f>IFERROR(VLOOKUP(A37,'Bovins (FAO 2024)'!$A$2:$C$194,2,FALSE),"-")</f>
        <v>3412400</v>
      </c>
      <c r="C37" s="1" t="str">
        <f>IFERROR(VLOOKUP(A37,'4.2.2 Bovins 2023 (FAO)'!$C$4:$E$194,3,FALSE),"-")</f>
        <v>Chiffre officiel</v>
      </c>
      <c r="D37" s="1"/>
      <c r="E37" s="1"/>
      <c r="F37" s="1"/>
      <c r="G37" s="1"/>
      <c r="H37" s="1"/>
      <c r="I37" s="1"/>
    </row>
    <row r="38" spans="1:9" ht="26.5" customHeight="1" x14ac:dyDescent="0.35">
      <c r="A38" s="1" t="s">
        <v>235</v>
      </c>
      <c r="B38" s="1">
        <f>IFERROR(VLOOKUP(A38,'Bovins (FAO 2024)'!$A$2:$C$194,2,FALSE),"-")</f>
        <v>760265</v>
      </c>
      <c r="C38" s="1" t="str">
        <f>IFERROR(VLOOKUP(A38,'4.2.2 Bovins 2023 (FAO)'!$C$4:$E$194,3,FALSE),"-")</f>
        <v>Chiffre officiel</v>
      </c>
      <c r="D38" s="1"/>
      <c r="E38" s="1"/>
      <c r="F38" s="1"/>
      <c r="G38" s="1"/>
      <c r="H38" s="1"/>
      <c r="I38" s="1"/>
    </row>
    <row r="39" spans="1:9" ht="26.5" customHeight="1" x14ac:dyDescent="0.35">
      <c r="A39" s="1" t="s">
        <v>236</v>
      </c>
      <c r="B39" s="1">
        <f>IFERROR(VLOOKUP(A39,'Bovins (FAO 2024)'!$A$2:$C$194,2,FALSE),"-")</f>
        <v>45888300</v>
      </c>
      <c r="C39" s="1" t="str">
        <f>IFERROR(VLOOKUP(A39,'4.2.2 Bovins 2023 (FAO)'!$C$4:$E$194,3,FALSE),"-")</f>
        <v>Valeur estimée</v>
      </c>
      <c r="D39" s="1"/>
      <c r="E39" s="1"/>
      <c r="F39" s="1"/>
      <c r="G39" s="1"/>
      <c r="H39" s="1"/>
      <c r="I39" s="1"/>
    </row>
    <row r="40" spans="1:9" ht="26.5" customHeight="1" x14ac:dyDescent="0.35">
      <c r="A40" s="1" t="s">
        <v>666</v>
      </c>
      <c r="B40" s="1">
        <f>IFERROR(VLOOKUP(A40,'Bovins (FAO 2024)'!$A$2:$C$194,2,FALSE),"-")</f>
        <v>21642</v>
      </c>
      <c r="C40" s="1" t="str">
        <f>IFERROR(VLOOKUP(A40,'4.2.2 Bovins 2023 (FAO)'!$C$4:$E$194,3,FALSE),"-")</f>
        <v>Valeur estimée</v>
      </c>
      <c r="D40" s="1"/>
      <c r="E40" s="1"/>
      <c r="F40" s="1"/>
      <c r="G40" s="1"/>
      <c r="H40" s="1"/>
      <c r="I40" s="1"/>
    </row>
    <row r="41" spans="1:9" ht="26.5" customHeight="1" x14ac:dyDescent="0.35">
      <c r="A41" s="1" t="s">
        <v>671</v>
      </c>
      <c r="B41" s="1">
        <f>IFERROR(VLOOKUP(A41,'Bovins (FAO 2024)'!$A$2:$C$194,2,FALSE),"-")</f>
        <v>2127</v>
      </c>
      <c r="C41" s="1" t="str">
        <f>IFERROR(VLOOKUP(A41,'4.2.2 Bovins 2023 (FAO)'!$C$4:$E$194,3,FALSE),"-")</f>
        <v>Valeur imputée par une agence réceptrice</v>
      </c>
      <c r="D41" s="1"/>
      <c r="E41" s="1"/>
      <c r="F41" s="1"/>
      <c r="G41" s="1"/>
      <c r="H41" s="1"/>
      <c r="I41" s="1"/>
    </row>
    <row r="42" spans="1:9" ht="26.5" customHeight="1" x14ac:dyDescent="0.35">
      <c r="A42" s="1" t="s">
        <v>237</v>
      </c>
      <c r="B42" s="1" t="str">
        <f>IFERROR(VLOOKUP(A42,'Bovins (FAO 2024)'!$A$2:$C$194,2,FALSE),"-")</f>
        <v>-</v>
      </c>
      <c r="C42" s="1" t="str">
        <f>IFERROR(VLOOKUP(A42,'4.2.2 Bovins 2023 (FAO)'!$C$4:$E$194,3,FALSE),"-")</f>
        <v>-</v>
      </c>
      <c r="D42" s="1"/>
      <c r="E42" s="1"/>
      <c r="F42" s="1"/>
      <c r="G42" s="1"/>
      <c r="H42" s="1"/>
      <c r="I42" s="1"/>
    </row>
    <row r="43" spans="1:9" ht="26.5" customHeight="1" x14ac:dyDescent="0.35">
      <c r="A43" s="1" t="s">
        <v>683</v>
      </c>
      <c r="B43" s="1" t="str">
        <f>IFERROR(VLOOKUP(A43,'Bovins (FAO 2024)'!$A$2:$C$194,2,FALSE),"-")</f>
        <v>-</v>
      </c>
      <c r="C43" s="1" t="str">
        <f>IFERROR(VLOOKUP(A43,'4.2.2 Bovins 2023 (FAO)'!$C$4:$E$194,3,FALSE),"-")</f>
        <v>Valeur imputée par une agence réceptrice</v>
      </c>
      <c r="D43" s="1"/>
      <c r="E43" s="1"/>
      <c r="F43" s="1"/>
      <c r="G43" s="1"/>
      <c r="H43" s="1"/>
      <c r="I43" s="1"/>
    </row>
    <row r="44" spans="1:9" ht="26.5" customHeight="1" x14ac:dyDescent="0.35">
      <c r="A44" s="1" t="s">
        <v>684</v>
      </c>
      <c r="B44" s="1">
        <f>IFERROR(VLOOKUP(A44,'Bovins (FAO 2024)'!$A$2:$C$194,2,FALSE),"-")</f>
        <v>39898</v>
      </c>
      <c r="C44" s="1" t="str">
        <f>IFERROR(VLOOKUP(A44,'4.2.2 Bovins 2023 (FAO)'!$C$4:$E$194,3,FALSE),"-")</f>
        <v>-</v>
      </c>
      <c r="D44" s="1"/>
      <c r="E44" s="1"/>
      <c r="F44" s="1"/>
      <c r="G44" s="1"/>
      <c r="H44" s="1"/>
      <c r="I44" s="1"/>
    </row>
    <row r="45" spans="1:9" ht="26.5" customHeight="1" x14ac:dyDescent="0.35">
      <c r="A45" s="1" t="s">
        <v>238</v>
      </c>
      <c r="B45" s="1">
        <f>IFERROR(VLOOKUP(A45,'Bovins (FAO 2024)'!$A$2:$C$194,2,FALSE),"-")</f>
        <v>20530</v>
      </c>
      <c r="C45" s="1" t="str">
        <f>IFERROR(VLOOKUP(A45,'4.2.2 Bovins 2023 (FAO)'!$C$4:$E$194,3,FALSE),"-")</f>
        <v>Chiffre officiel</v>
      </c>
      <c r="D45" s="1"/>
      <c r="E45" s="1"/>
      <c r="F45" s="1"/>
      <c r="G45" s="1"/>
      <c r="H45" s="1"/>
      <c r="I45" s="1"/>
    </row>
    <row r="46" spans="1:9" ht="26.5" customHeight="1" x14ac:dyDescent="0.35">
      <c r="A46" s="1" t="s">
        <v>239</v>
      </c>
      <c r="B46" s="1">
        <f>IFERROR(VLOOKUP(A46,'Bovins (FAO 2024)'!$A$2:$C$194,2,FALSE),"-")</f>
        <v>3225606</v>
      </c>
      <c r="C46" s="1" t="str">
        <f>IFERROR(VLOOKUP(A46,'4.2.2 Bovins 2023 (FAO)'!$C$4:$E$194,3,FALSE),"-")</f>
        <v>Chiffre officiel</v>
      </c>
      <c r="D46" s="1"/>
      <c r="E46" s="1"/>
      <c r="F46" s="1"/>
      <c r="G46" s="1"/>
      <c r="H46" s="1"/>
      <c r="I46" s="1"/>
    </row>
    <row r="47" spans="1:9" ht="26.5" customHeight="1" x14ac:dyDescent="0.35">
      <c r="A47" s="1" t="s">
        <v>240</v>
      </c>
      <c r="B47" s="1">
        <f>IFERROR(VLOOKUP(A47,'Bovins (FAO 2024)'!$A$2:$C$194,2,FALSE),"-")</f>
        <v>11146</v>
      </c>
      <c r="C47" s="1" t="str">
        <f>IFERROR(VLOOKUP(A47,'4.2.2 Bovins 2023 (FAO)'!$C$4:$E$194,3,FALSE),"-")</f>
        <v>Valeur imputée par une agence réceptrice</v>
      </c>
      <c r="D47" s="1"/>
      <c r="E47" s="1"/>
      <c r="F47" s="1"/>
      <c r="G47" s="1"/>
      <c r="H47" s="1"/>
      <c r="I47" s="1"/>
    </row>
    <row r="48" spans="1:9" ht="26.5" customHeight="1" x14ac:dyDescent="0.35">
      <c r="A48" s="1" t="s">
        <v>241</v>
      </c>
      <c r="B48" s="1">
        <f>IFERROR(VLOOKUP(A48,'Bovins (FAO 2024)'!$A$2:$C$194,2,FALSE),"-")</f>
        <v>35372</v>
      </c>
      <c r="C48" s="1" t="str">
        <f>IFERROR(VLOOKUP(A48,'4.2.2 Bovins 2023 (FAO)'!$C$4:$E$194,3,FALSE),"-")</f>
        <v>Valeur imputée par une agence réceptrice</v>
      </c>
      <c r="D48" s="1"/>
      <c r="E48" s="1"/>
      <c r="F48" s="1"/>
      <c r="G48" s="1"/>
      <c r="H48" s="1"/>
      <c r="I48" s="1"/>
    </row>
    <row r="49" spans="1:9" ht="26.5" customHeight="1" x14ac:dyDescent="0.35">
      <c r="A49" s="1" t="s">
        <v>243</v>
      </c>
      <c r="B49" s="1">
        <f>IFERROR(VLOOKUP(A49,'Bovins (FAO 2024)'!$A$2:$C$194,2,FALSE),"-")</f>
        <v>409528</v>
      </c>
      <c r="C49" s="1" t="str">
        <f>IFERROR(VLOOKUP(A49,'4.2.2 Bovins 2023 (FAO)'!$C$4:$E$194,3,FALSE),"-")</f>
        <v>Chiffre officiel</v>
      </c>
      <c r="D49" s="1"/>
      <c r="E49" s="1"/>
      <c r="F49" s="1"/>
      <c r="G49" s="1"/>
      <c r="H49" s="1"/>
      <c r="I49" s="1"/>
    </row>
    <row r="50" spans="1:9" ht="26.5" customHeight="1" x14ac:dyDescent="0.35">
      <c r="A50" s="1" t="s">
        <v>244</v>
      </c>
      <c r="B50" s="1">
        <f>IFERROR(VLOOKUP(A50,'Bovins (FAO 2024)'!$A$2:$C$194,2,FALSE),"-")</f>
        <v>223892</v>
      </c>
      <c r="C50" s="1" t="str">
        <f>IFERROR(VLOOKUP(A50,'4.2.2 Bovins 2023 (FAO)'!$C$4:$E$194,3,FALSE),"-")</f>
        <v>Chiffre officiel</v>
      </c>
      <c r="D50" s="1"/>
      <c r="E50" s="1"/>
      <c r="F50" s="1"/>
      <c r="G50" s="1"/>
      <c r="H50" s="1"/>
      <c r="I50" s="1"/>
    </row>
    <row r="51" spans="1:9" ht="26.5" customHeight="1" x14ac:dyDescent="0.35">
      <c r="A51" s="1" t="s">
        <v>245</v>
      </c>
      <c r="B51" s="1">
        <f>IFERROR(VLOOKUP(A51,'Bovins (FAO 2024)'!$A$2:$C$194,2,FALSE),"-")</f>
        <v>158800</v>
      </c>
      <c r="C51" s="1" t="str">
        <f>IFERROR(VLOOKUP(A51,'4.2.2 Bovins 2023 (FAO)'!$C$4:$E$194,3,FALSE),"-")</f>
        <v>Chiffre officiel</v>
      </c>
      <c r="D51" s="1"/>
      <c r="E51" s="1"/>
      <c r="F51" s="1"/>
      <c r="G51" s="1"/>
      <c r="H51" s="1"/>
      <c r="I51" s="1"/>
    </row>
    <row r="52" spans="1:9" ht="26.5" customHeight="1" x14ac:dyDescent="0.35">
      <c r="A52" s="1" t="s">
        <v>246</v>
      </c>
      <c r="B52" s="1">
        <f>IFERROR(VLOOKUP(A52,'Bovins (FAO 2024)'!$A$2:$C$194,2,FALSE),"-")</f>
        <v>300000</v>
      </c>
      <c r="C52" s="1" t="str">
        <f>IFERROR(VLOOKUP(A52,'4.2.2 Bovins 2023 (FAO)'!$C$4:$E$194,3,FALSE),"-")</f>
        <v>Chiffre officiel</v>
      </c>
      <c r="D52" s="1"/>
      <c r="E52" s="1"/>
      <c r="F52" s="1"/>
      <c r="G52" s="1"/>
      <c r="H52" s="1"/>
      <c r="I52" s="1"/>
    </row>
    <row r="53" spans="1:9" ht="26.5" customHeight="1" x14ac:dyDescent="0.35">
      <c r="A53" s="1" t="s">
        <v>247</v>
      </c>
      <c r="B53" s="1">
        <f>IFERROR(VLOOKUP(A53,'Bovins (FAO 2024)'!$A$2:$C$194,2,FALSE),"-")</f>
        <v>436540</v>
      </c>
      <c r="C53" s="1" t="str">
        <f>IFERROR(VLOOKUP(A53,'4.2.2 Bovins 2023 (FAO)'!$C$4:$E$194,3,FALSE),"-")</f>
        <v>Chiffre officiel</v>
      </c>
      <c r="D53" s="1"/>
      <c r="E53" s="1"/>
      <c r="F53" s="1"/>
      <c r="G53" s="1"/>
      <c r="H53" s="1"/>
      <c r="I53" s="1"/>
    </row>
    <row r="54" spans="1:9" ht="26.5" customHeight="1" x14ac:dyDescent="0.35">
      <c r="A54" s="1" t="s">
        <v>248</v>
      </c>
      <c r="B54" s="1">
        <f>IFERROR(VLOOKUP(A54,'Bovins (FAO 2024)'!$A$2:$C$194,2,FALSE),"-")</f>
        <v>60011</v>
      </c>
      <c r="C54" s="1" t="str">
        <f>IFERROR(VLOOKUP(A54,'4.2.2 Bovins 2023 (FAO)'!$C$4:$E$194,3,FALSE),"-")</f>
        <v>Valeur estimée</v>
      </c>
      <c r="D54" s="1"/>
      <c r="E54" s="1"/>
      <c r="F54" s="1"/>
      <c r="G54" s="1"/>
      <c r="H54" s="1"/>
      <c r="I54" s="1"/>
    </row>
    <row r="55" spans="1:9" ht="26.5" customHeight="1" x14ac:dyDescent="0.35">
      <c r="A55" s="1" t="s">
        <v>249</v>
      </c>
      <c r="B55" s="1">
        <f>IFERROR(VLOOKUP(A55,'Bovins (FAO 2024)'!$A$2:$C$194,2,FALSE),"-")</f>
        <v>3022</v>
      </c>
      <c r="C55" s="1" t="str">
        <f>IFERROR(VLOOKUP(A55,'4.2.2 Bovins 2023 (FAO)'!$C$4:$E$194,3,FALSE),"-")</f>
        <v>Valeur imputée par une agence réceptrice</v>
      </c>
      <c r="D55" s="1"/>
      <c r="E55" s="1"/>
      <c r="F55" s="1"/>
      <c r="G55" s="1"/>
      <c r="H55" s="1"/>
      <c r="I55" s="1"/>
    </row>
    <row r="56" spans="1:9" ht="26.5" customHeight="1" x14ac:dyDescent="0.35">
      <c r="A56" s="1" t="s">
        <v>661</v>
      </c>
      <c r="B56" s="1">
        <f>IFERROR(VLOOKUP(A56,'Bovins (FAO 2024)'!$A$2:$C$194,2,FALSE),"-")</f>
        <v>1157851</v>
      </c>
      <c r="C56" s="1" t="str">
        <f>IFERROR(VLOOKUP(A56,'4.2.2 Bovins 2023 (FAO)'!$C$4:$E$194,3,FALSE),"-")</f>
        <v>Chiffre officiel</v>
      </c>
      <c r="D56" s="1"/>
      <c r="E56" s="1"/>
      <c r="F56" s="1"/>
      <c r="G56" s="1"/>
      <c r="H56" s="1"/>
      <c r="I56" s="1"/>
    </row>
    <row r="57" spans="1:9" ht="26.5" customHeight="1" x14ac:dyDescent="0.35">
      <c r="A57" s="1" t="s">
        <v>676</v>
      </c>
      <c r="B57" s="1">
        <f>IFERROR(VLOOKUP(A57,'Bovins (FAO 2024)'!$A$2:$C$194,2,FALSE),"-")</f>
        <v>115831</v>
      </c>
      <c r="C57" s="1" t="str">
        <f>IFERROR(VLOOKUP(A57,'4.2.2 Bovins 2023 (FAO)'!$C$4:$E$194,3,FALSE),"-")</f>
        <v>Valeur imputée par une agence réceptrice</v>
      </c>
      <c r="D57" s="1"/>
      <c r="E57" s="1"/>
      <c r="F57" s="1"/>
      <c r="G57" s="1"/>
      <c r="H57" s="1"/>
      <c r="I57" s="1"/>
    </row>
    <row r="58" spans="1:9" ht="26.5" customHeight="1" x14ac:dyDescent="0.35">
      <c r="A58" s="1" t="s">
        <v>250</v>
      </c>
      <c r="B58" s="1">
        <f>IFERROR(VLOOKUP(A58,'Bovins (FAO 2024)'!$A$2:$C$194,2,FALSE),"-")</f>
        <v>88021</v>
      </c>
      <c r="C58" s="1" t="str">
        <f>IFERROR(VLOOKUP(A58,'4.2.2 Bovins 2023 (FAO)'!$C$4:$E$194,3,FALSE),"-")</f>
        <v>Valeur imputée par une agence réceptrice</v>
      </c>
      <c r="D58" s="1"/>
      <c r="E58" s="1"/>
      <c r="F58" s="1"/>
      <c r="G58" s="1"/>
      <c r="H58" s="1"/>
      <c r="I58" s="1"/>
    </row>
    <row r="59" spans="1:9" ht="26.5" customHeight="1" x14ac:dyDescent="0.35">
      <c r="A59" s="1" t="s">
        <v>662</v>
      </c>
      <c r="B59" s="1">
        <f>IFERROR(VLOOKUP(A59,'Bovins (FAO 2024)'!$A$2:$C$194,2,FALSE),"-")</f>
        <v>1080085</v>
      </c>
      <c r="C59" s="1" t="str">
        <f>IFERROR(VLOOKUP(A59,'4.2.2 Bovins 2023 (FAO)'!$C$4:$E$194,3,FALSE),"-")</f>
        <v>Valeur imputée par une agence réceptrice</v>
      </c>
      <c r="D59" s="1"/>
      <c r="E59" s="1"/>
      <c r="F59" s="1"/>
      <c r="G59" s="1"/>
      <c r="H59" s="1"/>
      <c r="I59" s="1"/>
    </row>
    <row r="60" spans="1:9" ht="26.5" customHeight="1" x14ac:dyDescent="0.35">
      <c r="A60" s="1" t="s">
        <v>663</v>
      </c>
      <c r="B60" s="1">
        <f>IFERROR(VLOOKUP(A60,'Bovins (FAO 2024)'!$A$2:$C$194,2,FALSE),"-")</f>
        <v>254199</v>
      </c>
      <c r="C60" s="1" t="str">
        <f>IFERROR(VLOOKUP(A60,'4.2.2 Bovins 2023 (FAO)'!$C$4:$E$194,3,FALSE),"-")</f>
        <v>Valeur estimée</v>
      </c>
      <c r="D60" s="1"/>
      <c r="E60" s="1"/>
      <c r="F60" s="1"/>
      <c r="G60" s="1"/>
      <c r="H60" s="1"/>
      <c r="I60" s="1"/>
    </row>
    <row r="61" spans="1:9" ht="26.5" customHeight="1" x14ac:dyDescent="0.35">
      <c r="A61" s="1" t="s">
        <v>251</v>
      </c>
      <c r="B61" s="1">
        <f>IFERROR(VLOOKUP(A61,'Bovins (FAO 2024)'!$A$2:$C$194,2,FALSE),"-")</f>
        <v>2483570</v>
      </c>
      <c r="C61" s="1" t="str">
        <f>IFERROR(VLOOKUP(A61,'4.2.2 Bovins 2023 (FAO)'!$C$4:$E$194,3,FALSE),"-")</f>
        <v>Chiffre officiel</v>
      </c>
      <c r="D61" s="1"/>
      <c r="E61" s="1"/>
      <c r="F61" s="1"/>
      <c r="G61" s="1"/>
      <c r="H61" s="1"/>
      <c r="I61" s="1"/>
    </row>
    <row r="62" spans="1:9" ht="26.5" customHeight="1" x14ac:dyDescent="0.35">
      <c r="A62" s="1" t="s">
        <v>252</v>
      </c>
      <c r="B62" s="1">
        <f>IFERROR(VLOOKUP(A62,'Bovins (FAO 2024)'!$A$2:$C$194,2,FALSE),"-")</f>
        <v>30700</v>
      </c>
      <c r="C62" s="1" t="str">
        <f>IFERROR(VLOOKUP(A62,'4.2.2 Bovins 2023 (FAO)'!$C$4:$E$194,3,FALSE),"-")</f>
        <v>Chiffre officiel</v>
      </c>
      <c r="D62" s="1"/>
      <c r="E62" s="1"/>
      <c r="F62" s="1"/>
      <c r="G62" s="1"/>
      <c r="H62" s="1"/>
      <c r="I62" s="1"/>
    </row>
    <row r="63" spans="1:9" ht="26.5" customHeight="1" x14ac:dyDescent="0.35">
      <c r="A63" s="1" t="s">
        <v>253</v>
      </c>
      <c r="B63" s="1">
        <f>IFERROR(VLOOKUP(A63,'Bovins (FAO 2024)'!$A$2:$C$194,2,FALSE),"-")</f>
        <v>79676</v>
      </c>
      <c r="C63" s="1" t="str">
        <f>IFERROR(VLOOKUP(A63,'4.2.2 Bovins 2023 (FAO)'!$C$4:$E$194,3,FALSE),"-")</f>
        <v>Valeur imputée par une agence réceptrice</v>
      </c>
      <c r="D63" s="1"/>
      <c r="E63" s="1"/>
      <c r="F63" s="1"/>
      <c r="G63" s="1"/>
      <c r="H63" s="1"/>
      <c r="I63" s="1"/>
    </row>
    <row r="64" spans="1:9" ht="26.5" customHeight="1" x14ac:dyDescent="0.35">
      <c r="A64" s="1" t="s">
        <v>664</v>
      </c>
      <c r="B64" s="1">
        <f>IFERROR(VLOOKUP(A64,'Bovins (FAO 2024)'!$A$2:$C$194,2,FALSE),"-")</f>
        <v>32155400</v>
      </c>
      <c r="C64" s="1" t="str">
        <f>IFERROR(VLOOKUP(A64,'4.2.2 Bovins 2023 (FAO)'!$C$4:$E$194,3,FALSE),"-")</f>
        <v>Chiffre officiel</v>
      </c>
      <c r="D64" s="1"/>
      <c r="E64" s="1"/>
      <c r="F64" s="1"/>
      <c r="G64" s="1"/>
      <c r="H64" s="1"/>
      <c r="I64" s="1"/>
    </row>
    <row r="65" spans="1:9" ht="26.5" customHeight="1" x14ac:dyDescent="0.35">
      <c r="A65" s="1" t="s">
        <v>665</v>
      </c>
      <c r="B65" s="1">
        <f>IFERROR(VLOOKUP(A65,'Bovins (FAO 2024)'!$A$2:$C$194,2,FALSE),"-")</f>
        <v>3947241</v>
      </c>
      <c r="C65" s="1" t="str">
        <f>IFERROR(VLOOKUP(A65,'4.2.2 Bovins 2023 (FAO)'!$C$4:$E$194,3,FALSE),"-")</f>
        <v>Valeur imputée par une agence réceptrice</v>
      </c>
      <c r="D65" s="1"/>
      <c r="E65" s="1"/>
      <c r="F65" s="1"/>
      <c r="G65" s="1"/>
      <c r="H65" s="1"/>
      <c r="I65" s="1"/>
    </row>
    <row r="66" spans="1:9" ht="26.5" customHeight="1" x14ac:dyDescent="0.35">
      <c r="A66" s="1" t="s">
        <v>675</v>
      </c>
      <c r="B66" s="1">
        <f>IFERROR(VLOOKUP(A66,'Bovins (FAO 2024)'!$A$2:$C$194,2,FALSE),"-")</f>
        <v>7541022</v>
      </c>
      <c r="C66" s="1" t="str">
        <f>IFERROR(VLOOKUP(A66,'4.2.2 Bovins 2023 (FAO)'!$C$4:$E$194,3,FALSE),"-")</f>
        <v>Valeur imputée par une agence réceptrice</v>
      </c>
      <c r="D66" s="1"/>
      <c r="E66" s="1"/>
      <c r="F66" s="1"/>
      <c r="G66" s="1"/>
      <c r="H66" s="1"/>
      <c r="I66" s="1"/>
    </row>
    <row r="67" spans="1:9" ht="26.5" customHeight="1" x14ac:dyDescent="0.35">
      <c r="A67" s="1" t="s">
        <v>256</v>
      </c>
      <c r="B67" s="1">
        <f>IFERROR(VLOOKUP(A67,'Bovins (FAO 2024)'!$A$2:$C$194,2,FALSE),"-")</f>
        <v>17424</v>
      </c>
      <c r="C67" s="1" t="str">
        <f>IFERROR(VLOOKUP(A67,'4.2.2 Bovins 2023 (FAO)'!$C$4:$E$194,3,FALSE),"-")</f>
        <v>Chiffre officiel</v>
      </c>
      <c r="D67" s="1"/>
      <c r="E67" s="1"/>
      <c r="F67" s="1"/>
      <c r="G67" s="1"/>
      <c r="H67" s="1"/>
      <c r="I67" s="1"/>
    </row>
    <row r="68" spans="1:9" ht="26.5" customHeight="1" x14ac:dyDescent="0.35">
      <c r="A68" s="1" t="s">
        <v>257</v>
      </c>
      <c r="B68" s="1">
        <f>IFERROR(VLOOKUP(A68,'Bovins (FAO 2024)'!$A$2:$C$194,2,FALSE),"-")</f>
        <v>264220</v>
      </c>
      <c r="C68" s="1" t="str">
        <f>IFERROR(VLOOKUP(A68,'4.2.2 Bovins 2023 (FAO)'!$C$4:$E$194,3,FALSE),"-")</f>
        <v>Chiffre officiel</v>
      </c>
      <c r="D68" s="1"/>
      <c r="E68" s="1"/>
      <c r="F68" s="1"/>
      <c r="G68" s="1"/>
      <c r="H68" s="1"/>
      <c r="I68" s="1"/>
    </row>
    <row r="69" spans="1:9" ht="26.5" customHeight="1" x14ac:dyDescent="0.35">
      <c r="A69" s="1" t="s">
        <v>258</v>
      </c>
      <c r="B69" s="1">
        <f>IFERROR(VLOOKUP(A69,'Bovins (FAO 2024)'!$A$2:$C$194,2,FALSE),"-")</f>
        <v>3986140</v>
      </c>
      <c r="C69" s="1" t="str">
        <f>IFERROR(VLOOKUP(A69,'4.2.2 Bovins 2023 (FAO)'!$C$4:$E$194,3,FALSE),"-")</f>
        <v>Chiffre officiel</v>
      </c>
      <c r="D69" s="1"/>
      <c r="E69" s="1"/>
      <c r="F69" s="1"/>
      <c r="G69" s="1"/>
      <c r="H69" s="1"/>
      <c r="I69" s="1"/>
    </row>
    <row r="70" spans="1:9" ht="26.5" customHeight="1" x14ac:dyDescent="0.35">
      <c r="A70" s="1" t="s">
        <v>259</v>
      </c>
      <c r="B70" s="1">
        <f>IFERROR(VLOOKUP(A70,'Bovins (FAO 2024)'!$A$2:$C$194,2,FALSE),"-")</f>
        <v>7308</v>
      </c>
      <c r="C70" s="1" t="str">
        <f>IFERROR(VLOOKUP(A70,'4.2.2 Bovins 2023 (FAO)'!$C$4:$E$194,3,FALSE),"-")</f>
        <v>Valeur estimée</v>
      </c>
      <c r="D70" s="1"/>
      <c r="E70" s="1"/>
      <c r="F70" s="1"/>
      <c r="G70" s="1"/>
      <c r="H70" s="1"/>
      <c r="I70" s="1"/>
    </row>
    <row r="71" spans="1:9" ht="26.5" customHeight="1" x14ac:dyDescent="0.35">
      <c r="A71" s="1" t="s">
        <v>260</v>
      </c>
      <c r="B71" s="1">
        <f>IFERROR(VLOOKUP(A71,'Bovins (FAO 2024)'!$A$2:$C$194,2,FALSE),"-")</f>
        <v>21471</v>
      </c>
      <c r="C71" s="1" t="str">
        <f>IFERROR(VLOOKUP(A71,'4.2.2 Bovins 2023 (FAO)'!$C$4:$E$194,3,FALSE),"-")</f>
        <v>Valeur imputée par une agence réceptrice</v>
      </c>
      <c r="D71" s="1"/>
      <c r="E71" s="1"/>
      <c r="F71" s="1"/>
      <c r="G71" s="1"/>
      <c r="H71" s="1"/>
      <c r="I71" s="1"/>
    </row>
    <row r="72" spans="1:9" ht="26.5" customHeight="1" x14ac:dyDescent="0.35">
      <c r="A72" s="1" t="s">
        <v>261</v>
      </c>
      <c r="B72" s="1">
        <f>IFERROR(VLOOKUP(A72,'Bovins (FAO 2024)'!$A$2:$C$194,2,FALSE),"-")</f>
        <v>325114</v>
      </c>
      <c r="C72" s="1" t="str">
        <f>IFERROR(VLOOKUP(A72,'4.2.2 Bovins 2023 (FAO)'!$C$4:$E$194,3,FALSE),"-")</f>
        <v>Valeur estimée</v>
      </c>
      <c r="D72" s="1"/>
      <c r="E72" s="1"/>
      <c r="F72" s="1"/>
      <c r="G72" s="1"/>
      <c r="H72" s="1"/>
      <c r="I72" s="1"/>
    </row>
    <row r="73" spans="1:9" ht="26.5" customHeight="1" x14ac:dyDescent="0.35">
      <c r="A73" s="1" t="s">
        <v>262</v>
      </c>
      <c r="B73" s="1">
        <f>IFERROR(VLOOKUP(A73,'Bovins (FAO 2024)'!$A$2:$C$194,2,FALSE),"-")</f>
        <v>308965</v>
      </c>
      <c r="C73" s="1" t="str">
        <f>IFERROR(VLOOKUP(A73,'4.2.2 Bovins 2023 (FAO)'!$C$4:$E$194,3,FALSE),"-")</f>
        <v>Valeur imputée par une agence réceptrice</v>
      </c>
      <c r="D73" s="1"/>
      <c r="E73" s="1"/>
      <c r="F73" s="1"/>
      <c r="G73" s="1"/>
      <c r="H73" s="1"/>
      <c r="I73" s="1"/>
    </row>
    <row r="74" spans="1:9" ht="26.5" customHeight="1" x14ac:dyDescent="0.35">
      <c r="A74" s="1" t="s">
        <v>263</v>
      </c>
      <c r="B74" s="1">
        <f>IFERROR(VLOOKUP(A74,'Bovins (FAO 2024)'!$A$2:$C$194,2,FALSE),"-")</f>
        <v>138480</v>
      </c>
      <c r="C74" s="1" t="str">
        <f>IFERROR(VLOOKUP(A74,'4.2.2 Bovins 2023 (FAO)'!$C$4:$E$194,3,FALSE),"-")</f>
        <v>Chiffre officiel</v>
      </c>
      <c r="D74" s="1"/>
      <c r="E74" s="1"/>
      <c r="F74" s="1"/>
      <c r="G74" s="1"/>
      <c r="H74" s="1"/>
      <c r="I74" s="1"/>
    </row>
    <row r="75" spans="1:9" ht="26.5" customHeight="1" x14ac:dyDescent="0.35">
      <c r="A75" s="1" t="s">
        <v>264</v>
      </c>
      <c r="B75" s="1">
        <f>IFERROR(VLOOKUP(A75,'Bovins (FAO 2024)'!$A$2:$C$194,2,FALSE),"-")</f>
        <v>954</v>
      </c>
      <c r="C75" s="1" t="str">
        <f>IFERROR(VLOOKUP(A75,'4.2.2 Bovins 2023 (FAO)'!$C$4:$E$194,3,FALSE),"-")</f>
        <v>Valeur estimée</v>
      </c>
      <c r="D75" s="1"/>
      <c r="E75" s="1"/>
      <c r="F75" s="1"/>
      <c r="G75" s="1"/>
      <c r="H75" s="1"/>
      <c r="I75" s="1"/>
    </row>
    <row r="76" spans="1:9" ht="26.5" customHeight="1" x14ac:dyDescent="0.35">
      <c r="A76" s="1" t="s">
        <v>265</v>
      </c>
      <c r="B76" s="1">
        <f>IFERROR(VLOOKUP(A76,'Bovins (FAO 2024)'!$A$2:$C$194,2,FALSE),"-")</f>
        <v>1158037</v>
      </c>
      <c r="C76" s="1" t="str">
        <f>IFERROR(VLOOKUP(A76,'4.2.2 Bovins 2023 (FAO)'!$C$4:$E$194,3,FALSE),"-")</f>
        <v>Chiffre officiel</v>
      </c>
      <c r="D76" s="1"/>
      <c r="E76" s="1"/>
      <c r="F76" s="1"/>
      <c r="G76" s="1"/>
      <c r="H76" s="1"/>
      <c r="I76" s="1"/>
    </row>
    <row r="77" spans="1:9" ht="26.5" customHeight="1" x14ac:dyDescent="0.35">
      <c r="A77" s="1" t="s">
        <v>266</v>
      </c>
      <c r="B77" s="1">
        <f>IFERROR(VLOOKUP(A77,'Bovins (FAO 2024)'!$A$2:$C$194,2,FALSE),"-")</f>
        <v>679014</v>
      </c>
      <c r="C77" s="1" t="str">
        <f>IFERROR(VLOOKUP(A77,'4.2.2 Bovins 2023 (FAO)'!$C$4:$E$194,3,FALSE),"-")</f>
        <v>Valeur imputée par une agence réceptrice</v>
      </c>
      <c r="D77" s="1"/>
      <c r="E77" s="1"/>
      <c r="F77" s="1"/>
      <c r="G77" s="1"/>
      <c r="H77" s="1"/>
      <c r="I77" s="1"/>
    </row>
    <row r="78" spans="1:9" ht="26.5" customHeight="1" x14ac:dyDescent="0.35">
      <c r="A78" s="1" t="s">
        <v>267</v>
      </c>
      <c r="B78" s="1">
        <f>IFERROR(VLOOKUP(A78,'Bovins (FAO 2024)'!$A$2:$C$194,2,FALSE),"-")</f>
        <v>440</v>
      </c>
      <c r="C78" s="1" t="str">
        <f>IFERROR(VLOOKUP(A78,'4.2.2 Bovins 2023 (FAO)'!$C$4:$E$194,3,FALSE),"-")</f>
        <v>Valeur imputée par une agence réceptrice</v>
      </c>
      <c r="D78" s="1"/>
      <c r="E78" s="1"/>
      <c r="F78" s="1"/>
      <c r="G78" s="1"/>
      <c r="H78" s="1"/>
      <c r="I78" s="1"/>
    </row>
    <row r="79" spans="1:9" ht="26.5" customHeight="1" x14ac:dyDescent="0.35">
      <c r="A79" s="1" t="s">
        <v>268</v>
      </c>
      <c r="B79" s="1">
        <f>IFERROR(VLOOKUP(A79,'Bovins (FAO 2024)'!$A$2:$C$194,2,FALSE),"-")</f>
        <v>67665</v>
      </c>
      <c r="C79" s="1" t="str">
        <f>IFERROR(VLOOKUP(A79,'4.2.2 Bovins 2023 (FAO)'!$C$4:$E$194,3,FALSE),"-")</f>
        <v>Valeur estimée</v>
      </c>
      <c r="D79" s="1"/>
      <c r="E79" s="1"/>
      <c r="F79" s="1"/>
      <c r="G79" s="1"/>
      <c r="H79" s="1"/>
      <c r="I79" s="1"/>
    </row>
    <row r="80" spans="1:9" ht="26.5" customHeight="1" x14ac:dyDescent="0.35">
      <c r="A80" s="1" t="s">
        <v>269</v>
      </c>
      <c r="B80" s="1">
        <f>IFERROR(VLOOKUP(A80,'Bovins (FAO 2024)'!$A$2:$C$194,2,FALSE),"-")</f>
        <v>11106</v>
      </c>
      <c r="C80" s="1" t="str">
        <f>IFERROR(VLOOKUP(A80,'4.2.2 Bovins 2023 (FAO)'!$C$4:$E$194,3,FALSE),"-")</f>
        <v>Chiffre officiel</v>
      </c>
      <c r="D80" s="1"/>
      <c r="E80" s="1"/>
      <c r="F80" s="1"/>
      <c r="G80" s="1"/>
      <c r="H80" s="1"/>
      <c r="I80" s="1"/>
    </row>
    <row r="81" spans="1:9" ht="26.5" customHeight="1" x14ac:dyDescent="0.35">
      <c r="A81" s="1" t="s">
        <v>270</v>
      </c>
      <c r="B81" s="1">
        <f>IFERROR(VLOOKUP(A81,'Bovins (FAO 2024)'!$A$2:$C$194,2,FALSE),"-")</f>
        <v>314035</v>
      </c>
      <c r="C81" s="1" t="str">
        <f>IFERROR(VLOOKUP(A81,'4.2.2 Bovins 2023 (FAO)'!$C$4:$E$194,3,FALSE),"-")</f>
        <v>Valeur imputée par une agence réceptrice</v>
      </c>
      <c r="D81" s="1"/>
      <c r="E81" s="1"/>
      <c r="F81" s="1"/>
      <c r="G81" s="1"/>
      <c r="H81" s="1"/>
      <c r="I81" s="1"/>
    </row>
    <row r="82" spans="1:9" ht="26.5" customHeight="1" x14ac:dyDescent="0.35">
      <c r="A82" s="1" t="s">
        <v>271</v>
      </c>
      <c r="B82" s="1">
        <f>IFERROR(VLOOKUP(A82,'Bovins (FAO 2024)'!$A$2:$C$194,2,FALSE),"-")</f>
        <v>326708</v>
      </c>
      <c r="C82" s="1" t="str">
        <f>IFERROR(VLOOKUP(A82,'4.2.2 Bovins 2023 (FAO)'!$C$4:$E$194,3,FALSE),"-")</f>
        <v>Valeur imputée par une agence réceptrice</v>
      </c>
      <c r="D82" s="1"/>
      <c r="E82" s="1"/>
      <c r="F82" s="1"/>
      <c r="G82" s="1"/>
      <c r="H82" s="1"/>
      <c r="I82" s="1"/>
    </row>
    <row r="83" spans="1:9" ht="26.5" customHeight="1" x14ac:dyDescent="0.35">
      <c r="A83" s="1" t="s">
        <v>272</v>
      </c>
      <c r="B83" s="1">
        <f>IFERROR(VLOOKUP(A83,'Bovins (FAO 2024)'!$A$2:$C$194,2,FALSE),"-")</f>
        <v>91120</v>
      </c>
      <c r="C83" s="1" t="str">
        <f>IFERROR(VLOOKUP(A83,'4.2.2 Bovins 2023 (FAO)'!$C$4:$E$194,3,FALSE),"-")</f>
        <v>Chiffre officiel</v>
      </c>
      <c r="D83" s="1"/>
      <c r="E83" s="1"/>
      <c r="F83" s="1"/>
      <c r="G83" s="1"/>
      <c r="H83" s="1"/>
      <c r="I83" s="1"/>
    </row>
    <row r="84" spans="1:9" ht="26.5" customHeight="1" x14ac:dyDescent="0.35">
      <c r="A84" s="1" t="s">
        <v>667</v>
      </c>
      <c r="B84" s="1">
        <f>IFERROR(VLOOKUP(A84,'Bovins (FAO 2024)'!$A$2:$C$194,2,FALSE),"-")</f>
        <v>70</v>
      </c>
      <c r="C84" s="1" t="str">
        <f>IFERROR(VLOOKUP(A84,'4.2.2 Bovins 2023 (FAO)'!$C$4:$E$194,3,FALSE),"-")</f>
        <v>Valeur estimée</v>
      </c>
      <c r="D84" s="1"/>
      <c r="E84" s="1"/>
      <c r="F84" s="1"/>
      <c r="G84" s="1"/>
      <c r="H84" s="1"/>
      <c r="I84" s="1"/>
    </row>
    <row r="85" spans="1:9" ht="26.5" customHeight="1" x14ac:dyDescent="0.35">
      <c r="A85" s="1" t="s">
        <v>668</v>
      </c>
      <c r="B85" s="1">
        <f>IFERROR(VLOOKUP(A85,'Bovins (FAO 2024)'!$A$2:$C$194,2,FALSE),"-")</f>
        <v>243</v>
      </c>
      <c r="C85" s="1" t="str">
        <f>IFERROR(VLOOKUP(A85,'4.2.2 Bovins 2023 (FAO)'!$C$4:$E$194,3,FALSE),"-")</f>
        <v>Chiffre officiel</v>
      </c>
      <c r="D85" s="1"/>
      <c r="E85" s="1"/>
      <c r="F85" s="1"/>
      <c r="G85" s="1"/>
      <c r="H85" s="1"/>
      <c r="I85" s="1"/>
    </row>
    <row r="86" spans="1:9" ht="26.5" customHeight="1" x14ac:dyDescent="0.35">
      <c r="A86" s="1" t="s">
        <v>273</v>
      </c>
      <c r="B86" s="1">
        <f>IFERROR(VLOOKUP(A86,'Bovins (FAO 2024)'!$A$2:$C$194,2,FALSE),"-")</f>
        <v>4174</v>
      </c>
      <c r="C86" s="1" t="str">
        <f>IFERROR(VLOOKUP(A86,'4.2.2 Bovins 2023 (FAO)'!$C$4:$E$194,3,FALSE),"-")</f>
        <v>Valeur imputée par une agence réceptrice</v>
      </c>
      <c r="D86" s="1"/>
      <c r="E86" s="1"/>
      <c r="F86" s="1"/>
      <c r="G86" s="1"/>
      <c r="H86" s="1"/>
      <c r="I86" s="1"/>
    </row>
    <row r="87" spans="1:9" ht="26.5" customHeight="1" x14ac:dyDescent="0.35">
      <c r="A87" s="1" t="s">
        <v>274</v>
      </c>
      <c r="B87" s="1">
        <f>IFERROR(VLOOKUP(A87,'Bovins (FAO 2024)'!$A$2:$C$194,2,FALSE),"-")</f>
        <v>0</v>
      </c>
      <c r="C87" s="1" t="str">
        <f>IFERROR(VLOOKUP(A87,'4.2.2 Bovins 2023 (FAO)'!$C$4:$E$194,3,FALSE),"-")</f>
        <v>Valeur manquante</v>
      </c>
      <c r="D87" s="1"/>
      <c r="E87" s="1"/>
      <c r="F87" s="1"/>
      <c r="G87" s="1"/>
      <c r="H87" s="1"/>
      <c r="I87" s="1"/>
    </row>
    <row r="88" spans="1:9" ht="26.5" customHeight="1" x14ac:dyDescent="0.35">
      <c r="A88" s="1" t="s">
        <v>276</v>
      </c>
      <c r="B88" s="1">
        <f>IFERROR(VLOOKUP(A88,'Bovins (FAO 2024)'!$A$2:$C$194,2,FALSE),"-")</f>
        <v>1464476</v>
      </c>
      <c r="C88" s="1" t="str">
        <f>IFERROR(VLOOKUP(A88,'4.2.2 Bovins 2023 (FAO)'!$C$4:$E$194,3,FALSE),"-")</f>
        <v>Valeur imputée par une agence réceptrice</v>
      </c>
      <c r="D88" s="1"/>
      <c r="E88" s="1"/>
      <c r="F88" s="1"/>
      <c r="G88" s="1"/>
      <c r="H88" s="1"/>
      <c r="I88" s="1"/>
    </row>
    <row r="89" spans="1:9" ht="26.5" customHeight="1" x14ac:dyDescent="0.35">
      <c r="A89" s="1" t="s">
        <v>669</v>
      </c>
      <c r="B89" s="1">
        <f>IFERROR(VLOOKUP(A89,'Bovins (FAO 2024)'!$A$2:$C$194,2,FALSE),"-")</f>
        <v>1386972</v>
      </c>
      <c r="C89" s="1" t="str">
        <f>IFERROR(VLOOKUP(A89,'4.2.2 Bovins 2023 (FAO)'!$C$4:$E$194,3,FALSE),"-")</f>
        <v>Chiffre officiel</v>
      </c>
      <c r="D89" s="1"/>
      <c r="E89" s="1"/>
      <c r="F89" s="1"/>
      <c r="G89" s="1"/>
      <c r="H89" s="1"/>
      <c r="I89" s="1"/>
    </row>
    <row r="90" spans="1:9" ht="26.5" customHeight="1" x14ac:dyDescent="0.35">
      <c r="A90" s="1" t="s">
        <v>277</v>
      </c>
      <c r="B90" s="1">
        <f>IFERROR(VLOOKUP(A90,'Bovins (FAO 2024)'!$A$2:$C$194,2,FALSE),"-")</f>
        <v>163675</v>
      </c>
      <c r="C90" s="1" t="str">
        <f>IFERROR(VLOOKUP(A90,'4.2.2 Bovins 2023 (FAO)'!$C$4:$E$194,3,FALSE),"-")</f>
        <v>Valeur estimée</v>
      </c>
      <c r="D90" s="1"/>
      <c r="E90" s="1"/>
      <c r="F90" s="1"/>
      <c r="G90" s="1"/>
      <c r="H90" s="1"/>
      <c r="I90" s="1"/>
    </row>
    <row r="91" spans="1:9" ht="26.5" customHeight="1" x14ac:dyDescent="0.35">
      <c r="A91" s="1" t="s">
        <v>278</v>
      </c>
      <c r="B91" s="1">
        <f>IFERROR(VLOOKUP(A91,'Bovins (FAO 2024)'!$A$2:$C$194,2,FALSE),"-")</f>
        <v>1905490</v>
      </c>
      <c r="C91" s="1" t="str">
        <f>IFERROR(VLOOKUP(A91,'4.2.2 Bovins 2023 (FAO)'!$C$4:$E$194,3,FALSE),"-")</f>
        <v>Chiffre officiel</v>
      </c>
      <c r="D91" s="1"/>
      <c r="E91" s="1"/>
      <c r="F91" s="1"/>
      <c r="G91" s="1"/>
      <c r="H91" s="1"/>
      <c r="I91" s="1"/>
    </row>
    <row r="92" spans="1:9" ht="26.5" customHeight="1" x14ac:dyDescent="0.35">
      <c r="A92" s="1" t="s">
        <v>280</v>
      </c>
      <c r="B92" s="1">
        <f>IFERROR(VLOOKUP(A92,'Bovins (FAO 2024)'!$A$2:$C$194,2,FALSE),"-")</f>
        <v>22453</v>
      </c>
      <c r="C92" s="1" t="str">
        <f>IFERROR(VLOOKUP(A92,'4.2.2 Bovins 2023 (FAO)'!$C$4:$E$194,3,FALSE),"-")</f>
        <v>Chiffre officiel</v>
      </c>
      <c r="D92" s="1"/>
      <c r="E92" s="1"/>
      <c r="F92" s="1"/>
      <c r="G92" s="1"/>
      <c r="H92" s="1"/>
      <c r="I92" s="1"/>
    </row>
    <row r="93" spans="1:9" ht="26.5" customHeight="1" x14ac:dyDescent="0.35">
      <c r="A93" s="1" t="s">
        <v>281</v>
      </c>
      <c r="B93" s="1">
        <f>IFERROR(VLOOKUP(A93,'Bovins (FAO 2024)'!$A$2:$C$194,2,FALSE),"-")</f>
        <v>399458</v>
      </c>
      <c r="C93" s="1" t="str">
        <f>IFERROR(VLOOKUP(A93,'4.2.2 Bovins 2023 (FAO)'!$C$4:$E$194,3,FALSE),"-")</f>
        <v>Valeur imputée par une agence réceptrice</v>
      </c>
      <c r="D93" s="1"/>
      <c r="E93" s="1"/>
      <c r="F93" s="1"/>
      <c r="G93" s="1"/>
      <c r="H93" s="1"/>
      <c r="I93" s="1"/>
    </row>
    <row r="94" spans="1:9" ht="26.5" customHeight="1" x14ac:dyDescent="0.35">
      <c r="A94" s="1" t="s">
        <v>282</v>
      </c>
      <c r="B94" s="1">
        <f>IFERROR(VLOOKUP(A94,'Bovins (FAO 2024)'!$A$2:$C$194,2,FALSE),"-")</f>
        <v>2607110</v>
      </c>
      <c r="C94" s="1" t="str">
        <f>IFERROR(VLOOKUP(A94,'4.2.2 Bovins 2023 (FAO)'!$C$4:$E$194,3,FALSE),"-")</f>
        <v>Chiffre officiel</v>
      </c>
      <c r="D94" s="1"/>
      <c r="E94" s="1"/>
      <c r="F94" s="1"/>
      <c r="G94" s="1"/>
      <c r="H94" s="1"/>
      <c r="I94" s="1"/>
    </row>
    <row r="95" spans="1:9" ht="26.5" customHeight="1" x14ac:dyDescent="0.35">
      <c r="A95" s="1" t="s">
        <v>283</v>
      </c>
      <c r="B95" s="1">
        <f>IFERROR(VLOOKUP(A95,'Bovins (FAO 2024)'!$A$2:$C$194,2,FALSE),"-")</f>
        <v>28554</v>
      </c>
      <c r="C95" s="1" t="str">
        <f>IFERROR(VLOOKUP(A95,'4.2.2 Bovins 2023 (FAO)'!$C$4:$E$194,3,FALSE),"-")</f>
        <v>Chiffre officiel</v>
      </c>
      <c r="D95" s="1"/>
      <c r="E95" s="1"/>
      <c r="F95" s="1"/>
      <c r="G95" s="1"/>
      <c r="H95" s="1"/>
      <c r="I95" s="1"/>
    </row>
    <row r="96" spans="1:9" ht="26.5" customHeight="1" x14ac:dyDescent="0.35">
      <c r="A96" s="1" t="s">
        <v>284</v>
      </c>
      <c r="B96" s="1">
        <f>IFERROR(VLOOKUP(A96,'Bovins (FAO 2024)'!$A$2:$C$194,2,FALSE),"-")</f>
        <v>1026456</v>
      </c>
      <c r="C96" s="1" t="str">
        <f>IFERROR(VLOOKUP(A96,'4.2.2 Bovins 2023 (FAO)'!$C$4:$E$194,3,FALSE),"-")</f>
        <v>Valeur imputée par une agence réceptrice</v>
      </c>
      <c r="D96" s="1"/>
      <c r="E96" s="1"/>
      <c r="F96" s="1"/>
      <c r="G96" s="1"/>
      <c r="H96" s="1"/>
      <c r="I96" s="1"/>
    </row>
    <row r="97" spans="1:9" ht="26.5" customHeight="1" x14ac:dyDescent="0.35">
      <c r="A97" s="1" t="s">
        <v>286</v>
      </c>
      <c r="B97" s="1">
        <f>IFERROR(VLOOKUP(A97,'Bovins (FAO 2024)'!$A$2:$C$194,2,FALSE),"-")</f>
        <v>157832</v>
      </c>
      <c r="C97" s="1" t="str">
        <f>IFERROR(VLOOKUP(A97,'4.2.2 Bovins 2023 (FAO)'!$C$4:$E$194,3,FALSE),"-")</f>
        <v>Valeur imputée par une agence réceptrice</v>
      </c>
      <c r="D97" s="1"/>
      <c r="E97" s="1"/>
      <c r="F97" s="1"/>
      <c r="G97" s="1"/>
      <c r="H97" s="1"/>
      <c r="I97" s="1"/>
    </row>
    <row r="98" spans="1:9" ht="26.5" customHeight="1" x14ac:dyDescent="0.35">
      <c r="A98" s="1" t="s">
        <v>287</v>
      </c>
      <c r="B98" s="1">
        <f>IFERROR(VLOOKUP(A98,'Bovins (FAO 2024)'!$A$2:$C$194,2,FALSE),"-")</f>
        <v>2441637</v>
      </c>
      <c r="C98" s="1" t="str">
        <f>IFERROR(VLOOKUP(A98,'4.2.2 Bovins 2023 (FAO)'!$C$4:$E$194,3,FALSE),"-")</f>
        <v>Chiffre officiel</v>
      </c>
      <c r="D98" s="1"/>
      <c r="E98" s="1"/>
      <c r="F98" s="1"/>
      <c r="G98" s="1"/>
      <c r="H98" s="1"/>
      <c r="I98" s="1"/>
    </row>
    <row r="99" spans="1:9" ht="26.5" customHeight="1" x14ac:dyDescent="0.35">
      <c r="A99" s="1" t="s">
        <v>288</v>
      </c>
      <c r="B99" s="1">
        <f>IFERROR(VLOOKUP(A99,'Bovins (FAO 2024)'!$A$2:$C$194,2,FALSE),"-")</f>
        <v>2243564</v>
      </c>
      <c r="C99" s="1" t="str">
        <f>IFERROR(VLOOKUP(A99,'4.2.2 Bovins 2023 (FAO)'!$C$4:$E$194,3,FALSE),"-")</f>
        <v>Chiffre officiel</v>
      </c>
      <c r="D99" s="1"/>
      <c r="E99" s="1"/>
      <c r="F99" s="1"/>
      <c r="G99" s="1"/>
      <c r="H99" s="1"/>
      <c r="I99" s="1"/>
    </row>
    <row r="100" spans="1:9" ht="26.5" customHeight="1" x14ac:dyDescent="0.35">
      <c r="A100" s="1" t="s">
        <v>289</v>
      </c>
      <c r="B100" s="1">
        <f>IFERROR(VLOOKUP(A100,'Bovins (FAO 2024)'!$A$2:$C$194,2,FALSE),"-")</f>
        <v>547935</v>
      </c>
      <c r="C100" s="1" t="str">
        <f>IFERROR(VLOOKUP(A100,'4.2.2 Bovins 2023 (FAO)'!$C$4:$E$194,3,FALSE),"-")</f>
        <v>Valeur imputée par une agence réceptrice</v>
      </c>
      <c r="D100" s="1"/>
      <c r="E100" s="1"/>
      <c r="F100" s="1"/>
      <c r="G100" s="1"/>
      <c r="H100" s="1"/>
      <c r="I100" s="1"/>
    </row>
    <row r="101" spans="1:9" ht="26.5" customHeight="1" x14ac:dyDescent="0.35">
      <c r="A101" s="1" t="s">
        <v>290</v>
      </c>
      <c r="B101" s="1">
        <f>IFERROR(VLOOKUP(A101,'Bovins (FAO 2024)'!$A$2:$C$194,2,FALSE),"-")</f>
        <v>7118</v>
      </c>
      <c r="C101" s="1" t="str">
        <f>IFERROR(VLOOKUP(A101,'4.2.2 Bovins 2023 (FAO)'!$C$4:$E$194,3,FALSE),"-")</f>
        <v>Valeur estimée</v>
      </c>
      <c r="D101" s="1"/>
      <c r="E101" s="1"/>
      <c r="F101" s="1"/>
      <c r="G101" s="1"/>
      <c r="H101" s="1"/>
      <c r="I101" s="1"/>
    </row>
    <row r="102" spans="1:9" ht="26.5" customHeight="1" x14ac:dyDescent="0.35">
      <c r="A102" s="1" t="s">
        <v>291</v>
      </c>
      <c r="B102" s="1">
        <f>IFERROR(VLOOKUP(A102,'Bovins (FAO 2024)'!$A$2:$C$194,2,FALSE),"-")</f>
        <v>6948</v>
      </c>
      <c r="C102" s="1" t="str">
        <f>IFERROR(VLOOKUP(A102,'4.2.2 Bovins 2023 (FAO)'!$C$4:$E$194,3,FALSE),"-")</f>
        <v>Chiffre officiel</v>
      </c>
      <c r="D102" s="1"/>
      <c r="E102" s="1"/>
      <c r="F102" s="1"/>
      <c r="G102" s="1"/>
      <c r="H102" s="1"/>
      <c r="I102" s="1"/>
    </row>
    <row r="103" spans="1:9" ht="26.5" customHeight="1" x14ac:dyDescent="0.35">
      <c r="A103" s="1" t="s">
        <v>292</v>
      </c>
      <c r="B103" s="1">
        <f>IFERROR(VLOOKUP(A103,'Bovins (FAO 2024)'!$A$2:$C$194,2,FALSE),"-")</f>
        <v>77440</v>
      </c>
      <c r="C103" s="1" t="str">
        <f>IFERROR(VLOOKUP(A103,'4.2.2 Bovins 2023 (FAO)'!$C$4:$E$194,3,FALSE),"-")</f>
        <v>Chiffre officiel</v>
      </c>
      <c r="D103" s="1"/>
      <c r="E103" s="1"/>
      <c r="F103" s="1"/>
      <c r="G103" s="1"/>
      <c r="H103" s="1"/>
      <c r="I103" s="1"/>
    </row>
    <row r="104" spans="1:9" ht="26.5" customHeight="1" x14ac:dyDescent="0.35">
      <c r="A104" s="1" t="s">
        <v>294</v>
      </c>
      <c r="B104" s="1">
        <f>IFERROR(VLOOKUP(A104,'Bovins (FAO 2024)'!$A$2:$C$194,2,FALSE),"-")</f>
        <v>181392</v>
      </c>
      <c r="C104" s="1" t="str">
        <f>IFERROR(VLOOKUP(A104,'4.2.2 Bovins 2023 (FAO)'!$C$4:$E$194,3,FALSE),"-")</f>
        <v>Valeur imputée par une agence réceptrice</v>
      </c>
      <c r="D104" s="1"/>
      <c r="E104" s="1"/>
      <c r="F104" s="1"/>
      <c r="G104" s="1"/>
      <c r="H104" s="1"/>
      <c r="I104" s="1"/>
    </row>
    <row r="105" spans="1:9" ht="26.5" customHeight="1" x14ac:dyDescent="0.35">
      <c r="A105" s="1" t="s">
        <v>295</v>
      </c>
      <c r="B105" s="1">
        <f>IFERROR(VLOOKUP(A105,'Bovins (FAO 2024)'!$A$2:$C$194,2,FALSE),"-")</f>
        <v>8388</v>
      </c>
      <c r="C105" s="1" t="str">
        <f>IFERROR(VLOOKUP(A105,'4.2.2 Bovins 2023 (FAO)'!$C$4:$E$194,3,FALSE),"-")</f>
        <v>Valeur estimée</v>
      </c>
      <c r="D105" s="1"/>
      <c r="E105" s="1"/>
      <c r="F105" s="1"/>
      <c r="G105" s="1"/>
      <c r="H105" s="1"/>
      <c r="I105" s="1"/>
    </row>
    <row r="106" spans="1:9" ht="26.5" customHeight="1" x14ac:dyDescent="0.35">
      <c r="A106" s="1" t="s">
        <v>296</v>
      </c>
      <c r="B106" s="1">
        <f>IFERROR(VLOOKUP(A106,'Bovins (FAO 2024)'!$A$2:$C$194,2,FALSE),"-")</f>
        <v>32226</v>
      </c>
      <c r="C106" s="1" t="str">
        <f>IFERROR(VLOOKUP(A106,'4.2.2 Bovins 2023 (FAO)'!$C$4:$E$194,3,FALSE),"-")</f>
        <v>Valeur estimée</v>
      </c>
      <c r="D106" s="1"/>
      <c r="E106" s="1"/>
      <c r="F106" s="1"/>
      <c r="G106" s="1"/>
      <c r="H106" s="1"/>
      <c r="I106" s="1"/>
    </row>
    <row r="107" spans="1:9" ht="26.5" customHeight="1" x14ac:dyDescent="0.35">
      <c r="A107" s="1" t="s">
        <v>297</v>
      </c>
      <c r="B107" s="1">
        <f>IFERROR(VLOOKUP(A107,'Bovins (FAO 2024)'!$A$2:$C$194,2,FALSE),"-")</f>
        <v>163250</v>
      </c>
      <c r="C107" s="1" t="str">
        <f>IFERROR(VLOOKUP(A107,'4.2.2 Bovins 2023 (FAO)'!$C$4:$E$194,3,FALSE),"-")</f>
        <v>Chiffre officiel</v>
      </c>
      <c r="D107" s="1"/>
      <c r="E107" s="1"/>
      <c r="F107" s="1"/>
      <c r="G107" s="1"/>
      <c r="H107" s="1"/>
      <c r="I107" s="1"/>
    </row>
    <row r="108" spans="1:9" ht="26.5" customHeight="1" x14ac:dyDescent="0.35">
      <c r="A108" s="1" t="s">
        <v>298</v>
      </c>
      <c r="B108" s="1">
        <f>IFERROR(VLOOKUP(A108,'Bovins (FAO 2024)'!$A$2:$C$194,2,FALSE),"-")</f>
        <v>25270</v>
      </c>
      <c r="C108" s="1" t="str">
        <f>IFERROR(VLOOKUP(A108,'4.2.2 Bovins 2023 (FAO)'!$C$4:$E$194,3,FALSE),"-")</f>
        <v>Chiffre officiel</v>
      </c>
      <c r="D108" s="1"/>
      <c r="E108" s="1"/>
      <c r="F108" s="1"/>
      <c r="G108" s="1"/>
      <c r="H108" s="1"/>
      <c r="I108" s="1"/>
    </row>
    <row r="109" spans="1:9" ht="26.5" customHeight="1" x14ac:dyDescent="0.35">
      <c r="A109" s="1" t="s">
        <v>299</v>
      </c>
      <c r="B109" s="1">
        <f>IFERROR(VLOOKUP(A109,'Bovins (FAO 2024)'!$A$2:$C$194,2,FALSE),"-")</f>
        <v>12787</v>
      </c>
      <c r="C109" s="1" t="str">
        <f>IFERROR(VLOOKUP(A109,'4.2.2 Bovins 2023 (FAO)'!$C$4:$E$194,3,FALSE),"-")</f>
        <v>Chiffre officiel</v>
      </c>
      <c r="D109" s="1"/>
      <c r="E109" s="1"/>
      <c r="F109" s="1"/>
      <c r="G109" s="1"/>
      <c r="H109" s="1"/>
      <c r="I109" s="1"/>
    </row>
    <row r="110" spans="1:9" ht="26.5" customHeight="1" x14ac:dyDescent="0.35">
      <c r="A110" s="1" t="s">
        <v>300</v>
      </c>
      <c r="B110" s="1">
        <f>IFERROR(VLOOKUP(A110,'Bovins (FAO 2024)'!$A$2:$C$194,2,FALSE),"-")</f>
        <v>236569</v>
      </c>
      <c r="C110" s="1" t="str">
        <f>IFERROR(VLOOKUP(A110,'4.2.2 Bovins 2023 (FAO)'!$C$4:$E$194,3,FALSE),"-")</f>
        <v>Valeur estimée</v>
      </c>
      <c r="D110" s="1"/>
      <c r="E110" s="1"/>
      <c r="F110" s="1"/>
      <c r="G110" s="1"/>
      <c r="H110" s="1"/>
      <c r="I110" s="1"/>
    </row>
    <row r="111" spans="1:9" ht="26.5" customHeight="1" x14ac:dyDescent="0.35">
      <c r="A111" s="1" t="s">
        <v>301</v>
      </c>
      <c r="B111" s="1">
        <f>IFERROR(VLOOKUP(A111,'Bovins (FAO 2024)'!$A$2:$C$194,2,FALSE),"-")</f>
        <v>117197</v>
      </c>
      <c r="C111" s="1" t="str">
        <f>IFERROR(VLOOKUP(A111,'4.2.2 Bovins 2023 (FAO)'!$C$4:$E$194,3,FALSE),"-")</f>
        <v>Chiffre officiel</v>
      </c>
      <c r="D111" s="1"/>
      <c r="E111" s="1"/>
      <c r="F111" s="1"/>
      <c r="G111" s="1"/>
      <c r="H111" s="1"/>
      <c r="I111" s="1"/>
    </row>
    <row r="112" spans="1:9" ht="26.5" customHeight="1" x14ac:dyDescent="0.35">
      <c r="A112" s="1" t="s">
        <v>302</v>
      </c>
      <c r="B112" s="1">
        <f>IFERROR(VLOOKUP(A112,'Bovins (FAO 2024)'!$A$2:$C$194,2,FALSE),"-")</f>
        <v>673338</v>
      </c>
      <c r="C112" s="1" t="str">
        <f>IFERROR(VLOOKUP(A112,'4.2.2 Bovins 2023 (FAO)'!$C$4:$E$194,3,FALSE),"-")</f>
        <v>Valeur imputée par une agence réceptrice</v>
      </c>
      <c r="D112" s="1"/>
      <c r="E112" s="1"/>
      <c r="F112" s="1"/>
      <c r="G112" s="1"/>
      <c r="H112" s="1"/>
      <c r="I112" s="1"/>
    </row>
    <row r="113" spans="1:9" ht="26.5" customHeight="1" x14ac:dyDescent="0.35">
      <c r="A113" s="1" t="s">
        <v>303</v>
      </c>
      <c r="B113" s="1">
        <f>IFERROR(VLOOKUP(A113,'Bovins (FAO 2024)'!$A$2:$C$194,2,FALSE),"-")</f>
        <v>560209</v>
      </c>
      <c r="C113" s="1" t="str">
        <f>IFERROR(VLOOKUP(A113,'4.2.2 Bovins 2023 (FAO)'!$C$4:$E$194,3,FALSE),"-")</f>
        <v>Chiffre officiel</v>
      </c>
      <c r="D113" s="1"/>
      <c r="E113" s="1"/>
      <c r="F113" s="1"/>
      <c r="G113" s="1"/>
      <c r="H113" s="1"/>
      <c r="I113" s="1"/>
    </row>
    <row r="114" spans="1:9" ht="26.5" customHeight="1" x14ac:dyDescent="0.35">
      <c r="A114" s="1" t="s">
        <v>304</v>
      </c>
      <c r="B114" s="1">
        <f>IFERROR(VLOOKUP(A114,'Bovins (FAO 2024)'!$A$2:$C$194,2,FALSE),"-")</f>
        <v>4030</v>
      </c>
      <c r="C114" s="1" t="str">
        <f>IFERROR(VLOOKUP(A114,'4.2.2 Bovins 2023 (FAO)'!$C$4:$E$194,3,FALSE),"-")</f>
        <v>Chiffre officiel</v>
      </c>
      <c r="D114" s="1"/>
      <c r="E114" s="1"/>
      <c r="F114" s="1"/>
      <c r="G114" s="1"/>
      <c r="H114" s="1"/>
      <c r="I114" s="1"/>
    </row>
    <row r="115" spans="1:9" ht="26.5" customHeight="1" x14ac:dyDescent="0.35">
      <c r="A115" s="1" t="s">
        <v>305</v>
      </c>
      <c r="B115" s="1">
        <f>IFERROR(VLOOKUP(A115,'Bovins (FAO 2024)'!$A$2:$C$194,2,FALSE),"-")</f>
        <v>1270000</v>
      </c>
      <c r="C115" s="1" t="str">
        <f>IFERROR(VLOOKUP(A115,'4.2.2 Bovins 2023 (FAO)'!$C$4:$E$194,3,FALSE),"-")</f>
        <v>Valeur estimée</v>
      </c>
      <c r="D115" s="1"/>
      <c r="E115" s="1"/>
      <c r="F115" s="1"/>
      <c r="G115" s="1"/>
      <c r="H115" s="1"/>
      <c r="I115" s="1"/>
    </row>
    <row r="116" spans="1:9" ht="26.5" customHeight="1" x14ac:dyDescent="0.35">
      <c r="A116" s="1" t="s">
        <v>306</v>
      </c>
      <c r="B116" s="1">
        <f>IFERROR(VLOOKUP(A116,'Bovins (FAO 2024)'!$A$2:$C$194,2,FALSE),"-")</f>
        <v>7567</v>
      </c>
      <c r="C116" s="1" t="str">
        <f>IFERROR(VLOOKUP(A116,'4.2.2 Bovins 2023 (FAO)'!$C$4:$E$194,3,FALSE),"-")</f>
        <v>Chiffre officiel</v>
      </c>
      <c r="D116" s="1"/>
      <c r="E116" s="1"/>
      <c r="F116" s="1"/>
      <c r="G116" s="1"/>
      <c r="H116" s="1"/>
      <c r="I116" s="1"/>
    </row>
    <row r="117" spans="1:9" ht="26.5" customHeight="1" x14ac:dyDescent="0.35">
      <c r="A117" s="1" t="s">
        <v>307</v>
      </c>
      <c r="B117" s="1">
        <f>IFERROR(VLOOKUP(A117,'Bovins (FAO 2024)'!$A$2:$C$194,2,FALSE),"-")</f>
        <v>247091</v>
      </c>
      <c r="C117" s="1" t="str">
        <f>IFERROR(VLOOKUP(A117,'4.2.2 Bovins 2023 (FAO)'!$C$4:$E$194,3,FALSE),"-")</f>
        <v>Valeur imputée par une agence réceptrice</v>
      </c>
      <c r="D117" s="1"/>
      <c r="E117" s="1"/>
      <c r="F117" s="1"/>
      <c r="G117" s="1"/>
      <c r="H117" s="1"/>
      <c r="I117" s="1"/>
    </row>
    <row r="118" spans="1:9" ht="26.5" customHeight="1" x14ac:dyDescent="0.35">
      <c r="A118" s="1" t="s">
        <v>308</v>
      </c>
      <c r="B118" s="1">
        <f>IFERROR(VLOOKUP(A118,'Bovins (FAO 2024)'!$A$2:$C$194,2,FALSE),"-")</f>
        <v>8921082</v>
      </c>
      <c r="C118" s="1" t="str">
        <f>IFERROR(VLOOKUP(A118,'4.2.2 Bovins 2023 (FAO)'!$C$4:$E$194,3,FALSE),"-")</f>
        <v>Chiffre officiel</v>
      </c>
      <c r="D118" s="1"/>
      <c r="E118" s="1"/>
      <c r="F118" s="1"/>
      <c r="G118" s="1"/>
      <c r="H118" s="1"/>
      <c r="I118" s="1"/>
    </row>
    <row r="119" spans="1:9" ht="26.5" customHeight="1" x14ac:dyDescent="0.35">
      <c r="A119" s="1" t="s">
        <v>672</v>
      </c>
      <c r="B119" s="1">
        <f>IFERROR(VLOOKUP(A119,'Bovins (FAO 2024)'!$A$2:$C$194,2,FALSE),"-")</f>
        <v>1817</v>
      </c>
      <c r="C119" s="1" t="str">
        <f>IFERROR(VLOOKUP(A119,'4.2.2 Bovins 2023 (FAO)'!$C$4:$E$194,3,FALSE),"-")</f>
        <v>Valeur imputée par une agence réceptrice</v>
      </c>
      <c r="D119" s="1"/>
      <c r="E119" s="1"/>
      <c r="F119" s="1"/>
      <c r="G119" s="1"/>
      <c r="H119" s="1"/>
      <c r="I119" s="1"/>
    </row>
    <row r="120" spans="1:9" ht="26.5" customHeight="1" x14ac:dyDescent="0.35">
      <c r="A120" s="1" t="s">
        <v>309</v>
      </c>
      <c r="B120" s="1">
        <f>IFERROR(VLOOKUP(A120,'Bovins (FAO 2024)'!$A$2:$C$194,2,FALSE),"-")</f>
        <v>857651</v>
      </c>
      <c r="C120" s="1" t="str">
        <f>IFERROR(VLOOKUP(A120,'4.2.2 Bovins 2023 (FAO)'!$C$4:$E$194,3,FALSE),"-")</f>
        <v>Chiffre officiel</v>
      </c>
      <c r="D120" s="1"/>
      <c r="E120" s="1"/>
      <c r="F120" s="1"/>
      <c r="G120" s="1"/>
      <c r="H120" s="1"/>
      <c r="I120" s="1"/>
    </row>
    <row r="121" spans="1:9" ht="26.5" customHeight="1" x14ac:dyDescent="0.35">
      <c r="A121" s="1" t="s">
        <v>310</v>
      </c>
      <c r="B121" s="1">
        <f>IFERROR(VLOOKUP(A121,'Bovins (FAO 2024)'!$A$2:$C$194,2,FALSE),"-")</f>
        <v>32000</v>
      </c>
      <c r="C121" s="1" t="str">
        <f>IFERROR(VLOOKUP(A121,'4.2.2 Bovins 2023 (FAO)'!$C$4:$E$194,3,FALSE),"-")</f>
        <v>Valeur estimée</v>
      </c>
      <c r="D121" s="1"/>
      <c r="E121" s="1"/>
      <c r="F121" s="1"/>
      <c r="G121" s="1"/>
      <c r="H121" s="1"/>
      <c r="I121" s="1"/>
    </row>
    <row r="122" spans="1:9" ht="26.5" customHeight="1" x14ac:dyDescent="0.35">
      <c r="A122" s="1" t="s">
        <v>311</v>
      </c>
      <c r="B122" s="1">
        <f>IFERROR(VLOOKUP(A122,'Bovins (FAO 2024)'!$A$2:$C$194,2,FALSE),"-")</f>
        <v>150246</v>
      </c>
      <c r="C122" s="1" t="str">
        <f>IFERROR(VLOOKUP(A122,'4.2.2 Bovins 2023 (FAO)'!$C$4:$E$194,3,FALSE),"-")</f>
        <v>Chiffre officiel</v>
      </c>
      <c r="D122" s="1"/>
      <c r="E122" s="1"/>
      <c r="F122" s="1"/>
      <c r="G122" s="1"/>
      <c r="H122" s="1"/>
      <c r="I122" s="1"/>
    </row>
    <row r="123" spans="1:9" ht="26.5" customHeight="1" x14ac:dyDescent="0.35">
      <c r="A123" s="1" t="s">
        <v>657</v>
      </c>
      <c r="B123" s="1">
        <f>IFERROR(VLOOKUP(A123,'Bovins (FAO 2024)'!$A$2:$C$194,2,FALSE),"-")</f>
        <v>609126</v>
      </c>
      <c r="C123" s="1" t="str">
        <f>IFERROR(VLOOKUP(A123,'4.2.2 Bovins 2023 (FAO)'!$C$4:$E$194,3,FALSE),"-")</f>
        <v>Valeur estimée</v>
      </c>
      <c r="D123" s="1"/>
      <c r="E123" s="1"/>
      <c r="F123" s="1"/>
      <c r="G123" s="1"/>
      <c r="H123" s="1"/>
      <c r="I123" s="1"/>
    </row>
    <row r="124" spans="1:9" ht="26.5" customHeight="1" x14ac:dyDescent="0.35">
      <c r="A124" s="1" t="s">
        <v>312</v>
      </c>
      <c r="B124" s="1">
        <f>IFERROR(VLOOKUP(A124,'Bovins (FAO 2024)'!$A$2:$C$194,2,FALSE),"-")</f>
        <v>114187</v>
      </c>
      <c r="C124" s="1" t="str">
        <f>IFERROR(VLOOKUP(A124,'4.2.2 Bovins 2023 (FAO)'!$C$4:$E$194,3,FALSE),"-")</f>
        <v>Chiffre officiel</v>
      </c>
      <c r="D124" s="1"/>
      <c r="E124" s="1"/>
      <c r="F124" s="1"/>
      <c r="G124" s="1"/>
      <c r="H124" s="1"/>
      <c r="I124" s="1"/>
    </row>
    <row r="125" spans="1:9" ht="26.5" customHeight="1" x14ac:dyDescent="0.35">
      <c r="A125" s="1" t="s">
        <v>313</v>
      </c>
      <c r="B125" s="1" t="str">
        <f>IFERROR(VLOOKUP(A125,'Bovins (FAO 2024)'!$A$2:$C$194,2,FALSE),"-")</f>
        <v>-</v>
      </c>
      <c r="C125" s="1" t="str">
        <f>IFERROR(VLOOKUP(A125,'4.2.2 Bovins 2023 (FAO)'!$C$4:$E$194,3,FALSE),"-")</f>
        <v>-</v>
      </c>
      <c r="D125" s="1"/>
      <c r="E125" s="1"/>
      <c r="F125" s="1"/>
      <c r="G125" s="1"/>
      <c r="H125" s="1"/>
      <c r="I125" s="1"/>
    </row>
    <row r="126" spans="1:9" ht="26.5" customHeight="1" x14ac:dyDescent="0.35">
      <c r="A126" s="1" t="s">
        <v>314</v>
      </c>
      <c r="B126" s="1" t="str">
        <f>IFERROR(VLOOKUP(A126,'Bovins (FAO 2024)'!$A$2:$C$194,2,FALSE),"-")</f>
        <v>-</v>
      </c>
      <c r="C126" s="1" t="str">
        <f>IFERROR(VLOOKUP(A126,'4.2.2 Bovins 2023 (FAO)'!$C$4:$E$194,3,FALSE),"-")</f>
        <v>Chiffre officiel</v>
      </c>
      <c r="D126" s="1"/>
      <c r="E126" s="1"/>
      <c r="F126" s="1"/>
      <c r="G126" s="1"/>
      <c r="H126" s="1"/>
      <c r="I126" s="1"/>
    </row>
    <row r="127" spans="1:9" ht="26.5" customHeight="1" x14ac:dyDescent="0.35">
      <c r="A127" s="1" t="s">
        <v>315</v>
      </c>
      <c r="B127" s="1">
        <f>IFERROR(VLOOKUP(A127,'Bovins (FAO 2024)'!$A$2:$C$194,2,FALSE),"-")</f>
        <v>233112</v>
      </c>
      <c r="C127" s="1" t="str">
        <f>IFERROR(VLOOKUP(A127,'4.2.2 Bovins 2023 (FAO)'!$C$4:$E$194,3,FALSE),"-")</f>
        <v>Chiffre officiel</v>
      </c>
      <c r="D127" s="1"/>
      <c r="E127" s="1"/>
      <c r="F127" s="1"/>
      <c r="G127" s="1"/>
      <c r="H127" s="1"/>
      <c r="I127" s="1"/>
    </row>
    <row r="128" spans="1:9" ht="26.5" customHeight="1" x14ac:dyDescent="0.35">
      <c r="A128" s="1" t="s">
        <v>316</v>
      </c>
      <c r="B128" s="1">
        <f>IFERROR(VLOOKUP(A128,'Bovins (FAO 2024)'!$A$2:$C$194,2,FALSE),"-")</f>
        <v>3309195</v>
      </c>
      <c r="C128" s="1" t="str">
        <f>IFERROR(VLOOKUP(A128,'4.2.2 Bovins 2023 (FAO)'!$C$4:$E$194,3,FALSE),"-")</f>
        <v>Valeur imputée par une agence réceptrice</v>
      </c>
      <c r="D128" s="1"/>
      <c r="E128" s="1"/>
      <c r="F128" s="1"/>
      <c r="G128" s="1"/>
      <c r="H128" s="1"/>
      <c r="I128" s="1"/>
    </row>
    <row r="129" spans="1:9" ht="26.5" customHeight="1" x14ac:dyDescent="0.35">
      <c r="A129" s="1" t="s">
        <v>317</v>
      </c>
      <c r="B129" s="1">
        <f>IFERROR(VLOOKUP(A129,'Bovins (FAO 2024)'!$A$2:$C$194,2,FALSE),"-")</f>
        <v>11</v>
      </c>
      <c r="C129" s="1" t="str">
        <f>IFERROR(VLOOKUP(A129,'4.2.2 Bovins 2023 (FAO)'!$C$4:$E$194,3,FALSE),"-")</f>
        <v>Valeur imputée par une agence réceptrice</v>
      </c>
      <c r="D129" s="1"/>
      <c r="E129" s="1"/>
      <c r="F129" s="1"/>
      <c r="G129" s="1"/>
      <c r="H129" s="1"/>
      <c r="I129" s="1"/>
    </row>
    <row r="130" spans="1:9" ht="26.5" customHeight="1" x14ac:dyDescent="0.35">
      <c r="A130" s="1" t="s">
        <v>318</v>
      </c>
      <c r="B130" s="1">
        <f>IFERROR(VLOOKUP(A130,'Bovins (FAO 2024)'!$A$2:$C$194,2,FALSE),"-")</f>
        <v>305000</v>
      </c>
      <c r="C130" s="1" t="str">
        <f>IFERROR(VLOOKUP(A130,'4.2.2 Bovins 2023 (FAO)'!$C$4:$E$194,3,FALSE),"-")</f>
        <v>Chiffre officiel</v>
      </c>
      <c r="D130" s="1"/>
      <c r="E130" s="1"/>
      <c r="F130" s="1"/>
      <c r="G130" s="1"/>
      <c r="H130" s="1"/>
      <c r="I130" s="1"/>
    </row>
    <row r="131" spans="1:9" ht="26.5" customHeight="1" x14ac:dyDescent="0.35">
      <c r="A131" s="1" t="s">
        <v>320</v>
      </c>
      <c r="B131" s="1">
        <f>IFERROR(VLOOKUP(A131,'Bovins (FAO 2024)'!$A$2:$C$194,2,FALSE),"-")</f>
        <v>13393</v>
      </c>
      <c r="C131" s="1" t="str">
        <f>IFERROR(VLOOKUP(A131,'4.2.2 Bovins 2023 (FAO)'!$C$4:$E$194,3,FALSE),"-")</f>
        <v>Valeur imputée par une agence réceptrice</v>
      </c>
      <c r="D131" s="1"/>
      <c r="E131" s="1"/>
      <c r="F131" s="1"/>
      <c r="G131" s="1"/>
      <c r="H131" s="1"/>
      <c r="I131" s="1"/>
    </row>
    <row r="132" spans="1:9" ht="26.5" customHeight="1" x14ac:dyDescent="0.35">
      <c r="A132" s="1" t="s">
        <v>321</v>
      </c>
      <c r="B132" s="1">
        <f>IFERROR(VLOOKUP(A132,'Bovins (FAO 2024)'!$A$2:$C$194,2,FALSE),"-")</f>
        <v>4682863</v>
      </c>
      <c r="C132" s="1" t="str">
        <f>IFERROR(VLOOKUP(A132,'4.2.2 Bovins 2023 (FAO)'!$C$4:$E$194,3,FALSE),"-")</f>
        <v>Chiffre officiel</v>
      </c>
      <c r="D132" s="1"/>
      <c r="E132" s="1"/>
      <c r="F132" s="1"/>
      <c r="G132" s="1"/>
      <c r="H132" s="1"/>
      <c r="I132" s="1"/>
    </row>
    <row r="133" spans="1:9" ht="26.5" customHeight="1" x14ac:dyDescent="0.35">
      <c r="A133" s="1" t="s">
        <v>322</v>
      </c>
      <c r="B133" s="1">
        <f>IFERROR(VLOOKUP(A133,'Bovins (FAO 2024)'!$A$2:$C$194,2,FALSE),"-")</f>
        <v>130091</v>
      </c>
      <c r="C133" s="1" t="str">
        <f>IFERROR(VLOOKUP(A133,'4.2.2 Bovins 2023 (FAO)'!$C$4:$E$194,3,FALSE),"-")</f>
        <v>Chiffre officiel</v>
      </c>
      <c r="D133" s="1"/>
      <c r="E133" s="1"/>
      <c r="F133" s="1"/>
      <c r="G133" s="1"/>
      <c r="H133" s="1"/>
      <c r="I133" s="1"/>
    </row>
    <row r="134" spans="1:9" ht="26.5" customHeight="1" x14ac:dyDescent="0.35">
      <c r="A134" s="1" t="s">
        <v>323</v>
      </c>
      <c r="B134" s="1">
        <f>IFERROR(VLOOKUP(A134,'Bovins (FAO 2024)'!$A$2:$C$194,2,FALSE),"-")</f>
        <v>1395535</v>
      </c>
      <c r="C134" s="1" t="str">
        <f>IFERROR(VLOOKUP(A134,'4.2.2 Bovins 2023 (FAO)'!$C$4:$E$194,3,FALSE),"-")</f>
        <v>Valeur estimée</v>
      </c>
      <c r="D134" s="1"/>
      <c r="E134" s="1"/>
      <c r="F134" s="1"/>
      <c r="G134" s="1"/>
      <c r="H134" s="1"/>
      <c r="I134" s="1"/>
    </row>
    <row r="135" spans="1:9" ht="26.5" customHeight="1" x14ac:dyDescent="0.35">
      <c r="A135" s="1" t="s">
        <v>324</v>
      </c>
      <c r="B135" s="1">
        <f>IFERROR(VLOOKUP(A135,'Bovins (FAO 2024)'!$A$2:$C$194,2,FALSE),"-")</f>
        <v>6039846</v>
      </c>
      <c r="C135" s="1" t="str">
        <f>IFERROR(VLOOKUP(A135,'4.2.2 Bovins 2023 (FAO)'!$C$4:$E$194,3,FALSE),"-")</f>
        <v>Chiffre officiel</v>
      </c>
      <c r="D135" s="1"/>
      <c r="E135" s="1"/>
      <c r="F135" s="1"/>
      <c r="G135" s="1"/>
      <c r="H135" s="1"/>
      <c r="I135" s="1"/>
    </row>
    <row r="136" spans="1:9" ht="26.5" customHeight="1" x14ac:dyDescent="0.35">
      <c r="A136" s="1" t="s">
        <v>325</v>
      </c>
      <c r="B136" s="1">
        <f>IFERROR(VLOOKUP(A136,'Bovins (FAO 2024)'!$A$2:$C$194,2,FALSE),"-")</f>
        <v>10502000</v>
      </c>
      <c r="C136" s="1" t="str">
        <f>IFERROR(VLOOKUP(A136,'4.2.2 Bovins 2023 (FAO)'!$C$4:$E$194,3,FALSE),"-")</f>
        <v>Chiffre officiel</v>
      </c>
      <c r="D136" s="1"/>
      <c r="E136" s="1"/>
      <c r="F136" s="1"/>
      <c r="G136" s="1"/>
      <c r="H136" s="1"/>
      <c r="I136" s="1"/>
    </row>
    <row r="137" spans="1:9" ht="26.5" customHeight="1" x14ac:dyDescent="0.35">
      <c r="A137" s="1" t="s">
        <v>327</v>
      </c>
      <c r="B137" s="1" t="str">
        <f>IFERROR(VLOOKUP(A137,'Bovins (FAO 2024)'!$A$2:$C$194,2,FALSE),"-")</f>
        <v>-</v>
      </c>
      <c r="C137" s="1" t="str">
        <f>IFERROR(VLOOKUP(A137,'4.2.2 Bovins 2023 (FAO)'!$C$4:$E$194,3,FALSE),"-")</f>
        <v>-</v>
      </c>
      <c r="D137" s="1"/>
      <c r="E137" s="1"/>
      <c r="F137" s="1"/>
      <c r="G137" s="1"/>
      <c r="H137" s="1"/>
      <c r="I137" s="1"/>
    </row>
    <row r="138" spans="1:9" ht="26.5" customHeight="1" x14ac:dyDescent="0.35">
      <c r="A138" s="1" t="s">
        <v>328</v>
      </c>
      <c r="B138" s="1">
        <f>IFERROR(VLOOKUP(A138,'Bovins (FAO 2024)'!$A$2:$C$194,2,FALSE),"-")</f>
        <v>326791</v>
      </c>
      <c r="C138" s="1" t="str">
        <f>IFERROR(VLOOKUP(A138,'4.2.2 Bovins 2023 (FAO)'!$C$4:$E$194,3,FALSE),"-")</f>
        <v>Chiffre officiel</v>
      </c>
      <c r="D138" s="1"/>
      <c r="E138" s="1"/>
      <c r="F138" s="1"/>
      <c r="G138" s="1"/>
      <c r="H138" s="1"/>
      <c r="I138" s="1"/>
    </row>
    <row r="139" spans="1:9" ht="26.5" customHeight="1" x14ac:dyDescent="0.35">
      <c r="A139" s="1" t="s">
        <v>329</v>
      </c>
      <c r="B139" s="1">
        <f>IFERROR(VLOOKUP(A139,'Bovins (FAO 2024)'!$A$2:$C$194,2,FALSE),"-")</f>
        <v>21543</v>
      </c>
      <c r="C139" s="1" t="str">
        <f>IFERROR(VLOOKUP(A139,'4.2.2 Bovins 2023 (FAO)'!$C$4:$E$194,3,FALSE),"-")</f>
        <v>Valeur imputée par une agence réceptrice</v>
      </c>
      <c r="D139" s="1"/>
      <c r="E139" s="1"/>
      <c r="F139" s="1"/>
      <c r="G139" s="1"/>
      <c r="H139" s="1"/>
      <c r="I139" s="1"/>
    </row>
    <row r="140" spans="1:9" ht="26.5" customHeight="1" x14ac:dyDescent="0.35">
      <c r="A140" s="1" t="s">
        <v>330</v>
      </c>
      <c r="B140" s="1">
        <f>IFERROR(VLOOKUP(A140,'Bovins (FAO 2024)'!$A$2:$C$194,2,FALSE),"-")</f>
        <v>2311339</v>
      </c>
      <c r="C140" s="1" t="str">
        <f>IFERROR(VLOOKUP(A140,'4.2.2 Bovins 2023 (FAO)'!$C$4:$E$194,3,FALSE),"-")</f>
        <v>Valeur imputée par une agence réceptrice</v>
      </c>
      <c r="D140" s="1"/>
      <c r="E140" s="1"/>
      <c r="F140" s="1"/>
      <c r="G140" s="1"/>
      <c r="H140" s="1"/>
      <c r="I140" s="1"/>
    </row>
    <row r="141" spans="1:9" ht="26.5" customHeight="1" x14ac:dyDescent="0.35">
      <c r="A141" s="1" t="s">
        <v>528</v>
      </c>
      <c r="B141" s="1">
        <f>IFERROR(VLOOKUP(A141,'Bovins (FAO 2024)'!$A$2:$C$194,2,FALSE),"-")</f>
        <v>2109500</v>
      </c>
      <c r="C141" s="1" t="str">
        <f>IFERROR(VLOOKUP(A141,'4.2.2 Bovins 2023 (FAO)'!$C$4:$E$194,3,FALSE),"-")</f>
        <v>Chiffre officiel</v>
      </c>
      <c r="D141" s="1"/>
      <c r="E141" s="1"/>
      <c r="F141" s="1"/>
      <c r="G141" s="1"/>
      <c r="H141" s="1"/>
      <c r="I141" s="1"/>
    </row>
    <row r="142" spans="1:9" ht="26.5" customHeight="1" x14ac:dyDescent="0.35">
      <c r="A142" s="1" t="s">
        <v>331</v>
      </c>
      <c r="B142" s="1">
        <f>IFERROR(VLOOKUP(A142,'Bovins (FAO 2024)'!$A$2:$C$194,2,FALSE),"-")</f>
        <v>1380599</v>
      </c>
      <c r="C142" s="1" t="str">
        <f>IFERROR(VLOOKUP(A142,'4.2.2 Bovins 2023 (FAO)'!$C$4:$E$194,3,FALSE),"-")</f>
        <v>Chiffre officiel</v>
      </c>
      <c r="D142" s="1"/>
      <c r="E142" s="1"/>
      <c r="F142" s="1"/>
      <c r="G142" s="1"/>
      <c r="H142" s="1"/>
      <c r="I142" s="1"/>
    </row>
    <row r="143" spans="1:9" ht="26.5" customHeight="1" x14ac:dyDescent="0.35">
      <c r="A143" s="1" t="s">
        <v>332</v>
      </c>
      <c r="B143" s="1">
        <f>IFERROR(VLOOKUP(A143,'Bovins (FAO 2024)'!$A$2:$C$194,2,FALSE),"-")</f>
        <v>880955</v>
      </c>
      <c r="C143" s="1" t="str">
        <f>IFERROR(VLOOKUP(A143,'4.2.2 Bovins 2023 (FAO)'!$C$4:$E$194,3,FALSE),"-")</f>
        <v>Chiffre officiel</v>
      </c>
      <c r="D143" s="1"/>
      <c r="E143" s="1"/>
      <c r="F143" s="1"/>
      <c r="G143" s="1"/>
      <c r="H143" s="1"/>
      <c r="I143" s="1"/>
    </row>
    <row r="144" spans="1:9" ht="26.5" customHeight="1" x14ac:dyDescent="0.35">
      <c r="A144" s="1" t="s">
        <v>333</v>
      </c>
      <c r="B144" s="1">
        <f>IFERROR(VLOOKUP(A144,'Bovins (FAO 2024)'!$A$2:$C$194,2,FALSE),"-")</f>
        <v>2126560</v>
      </c>
      <c r="C144" s="1" t="str">
        <f>IFERROR(VLOOKUP(A144,'4.2.2 Bovins 2023 (FAO)'!$C$4:$E$194,3,FALSE),"-")</f>
        <v>Chiffre officiel</v>
      </c>
      <c r="D144" s="1"/>
      <c r="E144" s="1"/>
      <c r="F144" s="1"/>
      <c r="G144" s="1"/>
      <c r="H144" s="1"/>
      <c r="I144" s="1"/>
    </row>
    <row r="145" spans="1:9" ht="26.5" customHeight="1" x14ac:dyDescent="0.35">
      <c r="A145" s="1" t="s">
        <v>334</v>
      </c>
      <c r="B145" s="1">
        <f>IFERROR(VLOOKUP(A145,'Bovins (FAO 2024)'!$A$2:$C$194,2,FALSE),"-")</f>
        <v>845</v>
      </c>
      <c r="C145" s="1" t="str">
        <f>IFERROR(VLOOKUP(A145,'4.2.2 Bovins 2023 (FAO)'!$C$4:$E$194,3,FALSE),"-")</f>
        <v>-</v>
      </c>
      <c r="D145" s="1"/>
      <c r="E145" s="1"/>
      <c r="F145" s="1"/>
      <c r="G145" s="1"/>
      <c r="H145" s="1"/>
      <c r="I145" s="1"/>
    </row>
    <row r="146" spans="1:9" ht="26.5" customHeight="1" x14ac:dyDescent="0.35">
      <c r="A146" s="1" t="s">
        <v>335</v>
      </c>
      <c r="B146" s="1">
        <f>IFERROR(VLOOKUP(A146,'Bovins (FAO 2024)'!$A$2:$C$194,2,FALSE),"-")</f>
        <v>17063</v>
      </c>
      <c r="C146" s="1" t="str">
        <f>IFERROR(VLOOKUP(A146,'4.2.2 Bovins 2023 (FAO)'!$C$4:$E$194,3,FALSE),"-")</f>
        <v>Valeur estimée</v>
      </c>
      <c r="D146" s="1"/>
      <c r="E146" s="1"/>
      <c r="F146" s="1"/>
      <c r="G146" s="1"/>
      <c r="H146" s="1"/>
      <c r="I146" s="1"/>
    </row>
    <row r="147" spans="1:9" ht="26.5" customHeight="1" x14ac:dyDescent="0.35">
      <c r="A147" s="1" t="s">
        <v>336</v>
      </c>
      <c r="B147" s="1">
        <f>IFERROR(VLOOKUP(A147,'Bovins (FAO 2024)'!$A$2:$C$194,2,FALSE),"-")</f>
        <v>402420</v>
      </c>
      <c r="C147" s="1" t="str">
        <f>IFERROR(VLOOKUP(A147,'4.2.2 Bovins 2023 (FAO)'!$C$4:$E$194,3,FALSE),"-")</f>
        <v>Chiffre officiel</v>
      </c>
      <c r="D147" s="1"/>
      <c r="E147" s="1"/>
      <c r="F147" s="1"/>
      <c r="G147" s="1"/>
      <c r="H147" s="1"/>
      <c r="I147" s="1"/>
    </row>
    <row r="148" spans="1:9" ht="26.5" customHeight="1" x14ac:dyDescent="0.35">
      <c r="A148" s="1" t="s">
        <v>337</v>
      </c>
      <c r="B148" s="1">
        <f>IFERROR(VLOOKUP(A148,'Bovins (FAO 2024)'!$A$2:$C$194,2,FALSE),"-")</f>
        <v>7618</v>
      </c>
      <c r="C148" s="1" t="str">
        <f>IFERROR(VLOOKUP(A148,'4.2.2 Bovins 2023 (FAO)'!$C$4:$E$194,3,FALSE),"-")</f>
        <v>Chiffre officiel</v>
      </c>
      <c r="D148" s="1"/>
      <c r="E148" s="1"/>
      <c r="F148" s="1"/>
      <c r="G148" s="1"/>
      <c r="H148" s="1"/>
      <c r="I148" s="1"/>
    </row>
    <row r="149" spans="1:9" ht="26.5" customHeight="1" x14ac:dyDescent="0.35">
      <c r="A149" s="1" t="s">
        <v>677</v>
      </c>
      <c r="B149" s="1">
        <f>IFERROR(VLOOKUP(A149,'Bovins (FAO 2024)'!$A$2:$C$194,2,FALSE),"-")</f>
        <v>343846</v>
      </c>
      <c r="C149" s="1" t="str">
        <f>IFERROR(VLOOKUP(A149,'4.2.2 Bovins 2023 (FAO)'!$C$4:$E$194,3,FALSE),"-")</f>
        <v>Valeur imputée par une agence réceptrice</v>
      </c>
      <c r="D149" s="1"/>
      <c r="E149" s="1"/>
      <c r="F149" s="1"/>
      <c r="G149" s="1"/>
      <c r="H149" s="1"/>
      <c r="I149" s="1"/>
    </row>
    <row r="150" spans="1:9" ht="26.5" customHeight="1" x14ac:dyDescent="0.35">
      <c r="A150" s="1" t="s">
        <v>338</v>
      </c>
      <c r="B150" s="1">
        <f>IFERROR(VLOOKUP(A150,'Bovins (FAO 2024)'!$A$2:$C$194,2,FALSE),"-")</f>
        <v>642964</v>
      </c>
      <c r="C150" s="1" t="str">
        <f>IFERROR(VLOOKUP(A150,'4.2.2 Bovins 2023 (FAO)'!$C$4:$E$194,3,FALSE),"-")</f>
        <v>Valeur estimée</v>
      </c>
      <c r="D150" s="1"/>
      <c r="E150" s="1"/>
      <c r="F150" s="1"/>
      <c r="G150" s="1"/>
      <c r="H150" s="1"/>
      <c r="I150" s="1"/>
    </row>
    <row r="151" spans="1:9" ht="26.5" customHeight="1" x14ac:dyDescent="0.35">
      <c r="A151" s="1" t="s">
        <v>660</v>
      </c>
      <c r="B151" s="1">
        <f>IFERROR(VLOOKUP(A151,'Bovins (FAO 2024)'!$A$2:$C$194,2,FALSE),"-")</f>
        <v>1115000</v>
      </c>
      <c r="C151" s="1" t="str">
        <f>IFERROR(VLOOKUP(A151,'4.2.2 Bovins 2023 (FAO)'!$C$4:$E$194,3,FALSE),"-")</f>
        <v>Chiffre de source externe</v>
      </c>
      <c r="D151" s="1"/>
      <c r="E151" s="1"/>
      <c r="F151" s="1"/>
      <c r="G151" s="1"/>
      <c r="H151" s="1"/>
      <c r="I151" s="1"/>
    </row>
    <row r="152" spans="1:9" ht="26.5" customHeight="1" x14ac:dyDescent="0.35">
      <c r="A152" s="1" t="s">
        <v>673</v>
      </c>
      <c r="B152" s="1">
        <f>IFERROR(VLOOKUP(A152,'Bovins (FAO 2024)'!$A$2:$C$194,2,FALSE),"-")</f>
        <v>17988</v>
      </c>
      <c r="C152" s="1" t="str">
        <f>IFERROR(VLOOKUP(A152,'4.2.2 Bovins 2023 (FAO)'!$C$4:$E$194,3,FALSE),"-")</f>
        <v>Valeur imputée par une agence réceptrice</v>
      </c>
      <c r="D152" s="1"/>
      <c r="E152" s="1"/>
      <c r="F152" s="1"/>
      <c r="G152" s="1"/>
      <c r="H152" s="1"/>
      <c r="I152" s="1"/>
    </row>
    <row r="153" spans="1:9" ht="26.5" customHeight="1" x14ac:dyDescent="0.35">
      <c r="A153" s="1" t="s">
        <v>339</v>
      </c>
      <c r="B153" s="1">
        <f>IFERROR(VLOOKUP(A153,'Bovins (FAO 2024)'!$A$2:$C$194,2,FALSE),"-")</f>
        <v>182882</v>
      </c>
      <c r="C153" s="1" t="str">
        <f>IFERROR(VLOOKUP(A153,'4.2.2 Bovins 2023 (FAO)'!$C$4:$E$194,3,FALSE),"-")</f>
        <v>Chiffre officiel</v>
      </c>
      <c r="D153" s="1"/>
      <c r="E153" s="1"/>
      <c r="F153" s="1"/>
      <c r="G153" s="1"/>
      <c r="H153" s="1"/>
      <c r="I153" s="1"/>
    </row>
    <row r="154" spans="1:9" ht="26.5" customHeight="1" x14ac:dyDescent="0.35">
      <c r="A154" s="1" t="s">
        <v>670</v>
      </c>
      <c r="B154" s="1">
        <f>IFERROR(VLOOKUP(A154,'Bovins (FAO 2024)'!$A$2:$C$194,2,FALSE),"-")</f>
        <v>366772</v>
      </c>
      <c r="C154" s="1" t="str">
        <f>IFERROR(VLOOKUP(A154,'4.2.2 Bovins 2023 (FAO)'!$C$4:$E$194,3,FALSE),"-")</f>
        <v>Valeur imputée par une agence réceptrice</v>
      </c>
      <c r="D154" s="1"/>
      <c r="E154" s="1"/>
      <c r="F154" s="1"/>
      <c r="G154" s="1"/>
      <c r="H154" s="1"/>
      <c r="I154" s="1"/>
    </row>
    <row r="155" spans="1:9" ht="26.5" customHeight="1" x14ac:dyDescent="0.35">
      <c r="A155" s="1" t="s">
        <v>340</v>
      </c>
      <c r="B155" s="1">
        <f>IFERROR(VLOOKUP(A155,'Bovins (FAO 2024)'!$A$2:$C$194,2,FALSE),"-")</f>
        <v>479966</v>
      </c>
      <c r="C155" s="1" t="str">
        <f>IFERROR(VLOOKUP(A155,'4.2.2 Bovins 2023 (FAO)'!$C$4:$E$194,3,FALSE),"-")</f>
        <v>Valeur imputée par une agence réceptrice</v>
      </c>
      <c r="D155" s="1"/>
      <c r="E155" s="1"/>
      <c r="F155" s="1"/>
      <c r="G155" s="1"/>
      <c r="H155" s="1"/>
      <c r="I155" s="1"/>
    </row>
    <row r="156" spans="1:9" ht="26.5" customHeight="1" x14ac:dyDescent="0.35">
      <c r="A156" s="1" t="s">
        <v>659</v>
      </c>
      <c r="B156" s="1">
        <f>IFERROR(VLOOKUP(A156,'Bovins (FAO 2024)'!$A$2:$C$194,2,FALSE),"-")</f>
        <v>135659</v>
      </c>
      <c r="C156" s="1" t="str">
        <f>IFERROR(VLOOKUP(A156,'4.2.2 Bovins 2023 (FAO)'!$C$4:$E$194,3,FALSE),"-")</f>
        <v>Valeur imputée par une agence réceptrice</v>
      </c>
      <c r="D156" s="1"/>
      <c r="E156" s="1"/>
      <c r="F156" s="1"/>
      <c r="G156" s="1"/>
      <c r="H156" s="1"/>
      <c r="I156" s="1"/>
    </row>
    <row r="157" spans="1:9" ht="26.5" customHeight="1" x14ac:dyDescent="0.35">
      <c r="A157" s="1" t="s">
        <v>678</v>
      </c>
      <c r="B157" s="1">
        <f>IFERROR(VLOOKUP(A157,'Bovins (FAO 2024)'!$A$2:$C$194,2,FALSE),"-")</f>
        <v>4585729</v>
      </c>
      <c r="C157" s="1" t="str">
        <f>IFERROR(VLOOKUP(A157,'4.2.2 Bovins 2023 (FAO)'!$C$4:$E$194,3,FALSE),"-")</f>
        <v>Valeur imputée par une agence réceptrice</v>
      </c>
      <c r="D157" s="1"/>
      <c r="E157" s="1"/>
      <c r="F157" s="1"/>
      <c r="G157" s="1"/>
      <c r="H157" s="1"/>
      <c r="I157" s="1"/>
    </row>
    <row r="158" spans="1:9" ht="26.5" customHeight="1" x14ac:dyDescent="0.35">
      <c r="A158" s="1" t="s">
        <v>342</v>
      </c>
      <c r="B158" s="1">
        <f>IFERROR(VLOOKUP(A158,'Bovins (FAO 2024)'!$A$2:$C$194,2,FALSE),"-")</f>
        <v>561440</v>
      </c>
      <c r="C158" s="1" t="str">
        <f>IFERROR(VLOOKUP(A158,'4.2.2 Bovins 2023 (FAO)'!$C$4:$E$194,3,FALSE),"-")</f>
        <v>Chiffre officiel</v>
      </c>
      <c r="D158" s="1"/>
      <c r="E158" s="1"/>
      <c r="F158" s="1"/>
      <c r="G158" s="1"/>
      <c r="H158" s="1"/>
      <c r="I158" s="1"/>
    </row>
    <row r="159" spans="1:9" ht="26.5" customHeight="1" x14ac:dyDescent="0.35">
      <c r="A159" s="1" t="s">
        <v>674</v>
      </c>
      <c r="B159" s="1">
        <f>IFERROR(VLOOKUP(A159,'Bovins (FAO 2024)'!$A$2:$C$194,2,FALSE),"-")</f>
        <v>2852000</v>
      </c>
      <c r="C159" s="1" t="str">
        <f>IFERROR(VLOOKUP(A159,'4.2.2 Bovins 2023 (FAO)'!$C$4:$E$194,3,FALSE),"-")</f>
        <v>Chiffre officiel</v>
      </c>
      <c r="D159" s="1"/>
      <c r="E159" s="1"/>
      <c r="F159" s="1"/>
      <c r="G159" s="1"/>
      <c r="H159" s="1"/>
      <c r="I159" s="1"/>
    </row>
    <row r="160" spans="1:9" ht="26.5" customHeight="1" x14ac:dyDescent="0.35">
      <c r="A160" s="1" t="s">
        <v>344</v>
      </c>
      <c r="B160" s="1">
        <f>IFERROR(VLOOKUP(A160,'Bovins (FAO 2024)'!$A$2:$C$194,2,FALSE),"-")</f>
        <v>468904</v>
      </c>
      <c r="C160" s="1" t="str">
        <f>IFERROR(VLOOKUP(A160,'4.2.2 Bovins 2023 (FAO)'!$C$4:$E$194,3,FALSE),"-")</f>
        <v>Valeur imputée par une agence réceptrice</v>
      </c>
      <c r="D160" s="1"/>
      <c r="E160" s="1"/>
      <c r="F160" s="1"/>
      <c r="G160" s="1"/>
      <c r="H160" s="1"/>
      <c r="I160" s="1"/>
    </row>
    <row r="161" spans="1:9" ht="26.5" customHeight="1" x14ac:dyDescent="0.35">
      <c r="A161" s="1" t="s">
        <v>345</v>
      </c>
      <c r="B161" s="1">
        <f>IFERROR(VLOOKUP(A161,'Bovins (FAO 2024)'!$A$2:$C$194,2,FALSE),"-")</f>
        <v>2193</v>
      </c>
      <c r="C161" s="1" t="str">
        <f>IFERROR(VLOOKUP(A161,'4.2.2 Bovins 2023 (FAO)'!$C$4:$E$194,3,FALSE),"-")</f>
        <v>Valeur imputée par une agence réceptrice</v>
      </c>
      <c r="D161" s="1"/>
      <c r="E161" s="1"/>
      <c r="F161" s="1"/>
      <c r="G161" s="1"/>
      <c r="H161" s="1"/>
      <c r="I161" s="1"/>
    </row>
    <row r="162" spans="1:9" ht="26.5" customHeight="1" x14ac:dyDescent="0.35">
      <c r="A162" s="1" t="s">
        <v>346</v>
      </c>
      <c r="B162" s="1">
        <f>IFERROR(VLOOKUP(A162,'Bovins (FAO 2024)'!$A$2:$C$194,2,FALSE),"-")</f>
        <v>226</v>
      </c>
      <c r="C162" s="1" t="str">
        <f>IFERROR(VLOOKUP(A162,'4.2.2 Bovins 2023 (FAO)'!$C$4:$E$194,3,FALSE),"-")</f>
        <v>Chiffre officiel</v>
      </c>
      <c r="D162" s="1"/>
      <c r="E162" s="1"/>
      <c r="F162" s="1"/>
      <c r="G162" s="1"/>
      <c r="H162" s="1"/>
      <c r="I162" s="1"/>
    </row>
    <row r="163" spans="1:9" ht="26.5" customHeight="1" x14ac:dyDescent="0.35">
      <c r="A163" s="1" t="s">
        <v>347</v>
      </c>
      <c r="B163" s="1">
        <f>IFERROR(VLOOKUP(A163,'Bovins (FAO 2024)'!$A$2:$C$194,2,FALSE),"-")</f>
        <v>515</v>
      </c>
      <c r="C163" s="1" t="str">
        <f>IFERROR(VLOOKUP(A163,'4.2.2 Bovins 2023 (FAO)'!$C$4:$E$194,3,FALSE),"-")</f>
        <v>Chiffre officiel</v>
      </c>
      <c r="D163" s="1"/>
      <c r="E163" s="1"/>
      <c r="F163" s="1"/>
      <c r="G163" s="1"/>
      <c r="H163" s="1"/>
      <c r="I163" s="1"/>
    </row>
    <row r="164" spans="1:9" ht="26.5" customHeight="1" x14ac:dyDescent="0.35">
      <c r="A164" s="1" t="s">
        <v>348</v>
      </c>
      <c r="B164" s="1">
        <f>IFERROR(VLOOKUP(A164,'Bovins (FAO 2024)'!$A$2:$C$194,2,FALSE),"-")</f>
        <v>8557</v>
      </c>
      <c r="C164" s="1" t="str">
        <f>IFERROR(VLOOKUP(A164,'4.2.2 Bovins 2023 (FAO)'!$C$4:$E$194,3,FALSE),"-")</f>
        <v>Valeur estimée</v>
      </c>
      <c r="D164" s="1"/>
      <c r="E164" s="1"/>
      <c r="F164" s="1"/>
      <c r="G164" s="1"/>
      <c r="H164" s="1"/>
      <c r="I164" s="1"/>
    </row>
    <row r="165" spans="1:9" ht="26.5" customHeight="1" x14ac:dyDescent="0.35">
      <c r="A165" s="1" t="s">
        <v>349</v>
      </c>
      <c r="B165" s="1">
        <f>IFERROR(VLOOKUP(A165,'Bovins (FAO 2024)'!$A$2:$C$194,2,FALSE),"-")</f>
        <v>1937</v>
      </c>
      <c r="C165" s="1" t="str">
        <f>IFERROR(VLOOKUP(A165,'4.2.2 Bovins 2023 (FAO)'!$C$4:$E$194,3,FALSE),"-")</f>
        <v>Valeur estimée</v>
      </c>
      <c r="D165" s="1"/>
      <c r="E165" s="1"/>
      <c r="F165" s="1"/>
      <c r="G165" s="1"/>
      <c r="H165" s="1"/>
      <c r="I165" s="1"/>
    </row>
    <row r="166" spans="1:9" ht="26.5" customHeight="1" x14ac:dyDescent="0.35">
      <c r="A166" s="1" t="s">
        <v>350</v>
      </c>
      <c r="B166" s="1">
        <f>IFERROR(VLOOKUP(A166,'Bovins (FAO 2024)'!$A$2:$C$194,2,FALSE),"-")</f>
        <v>482928</v>
      </c>
      <c r="C166" s="1" t="str">
        <f>IFERROR(VLOOKUP(A166,'4.2.2 Bovins 2023 (FAO)'!$C$4:$E$194,3,FALSE),"-")</f>
        <v>Valeur imputée par une agence réceptrice</v>
      </c>
      <c r="D166" s="1"/>
      <c r="E166" s="1"/>
      <c r="F166" s="1"/>
      <c r="G166" s="1"/>
      <c r="H166" s="1"/>
      <c r="I166" s="1"/>
    </row>
    <row r="167" spans="1:9" ht="26.5" customHeight="1" x14ac:dyDescent="0.35">
      <c r="A167" s="1" t="s">
        <v>351</v>
      </c>
      <c r="B167" s="1">
        <f>IFERROR(VLOOKUP(A167,'Bovins (FAO 2024)'!$A$2:$C$194,2,FALSE),"-")</f>
        <v>281184</v>
      </c>
      <c r="C167" s="1" t="str">
        <f>IFERROR(VLOOKUP(A167,'4.2.2 Bovins 2023 (FAO)'!$C$4:$E$194,3,FALSE),"-")</f>
        <v>Chiffre officiel</v>
      </c>
      <c r="D167" s="1"/>
      <c r="E167" s="1"/>
      <c r="F167" s="1"/>
      <c r="G167" s="1"/>
      <c r="H167" s="1"/>
      <c r="I167" s="1"/>
    </row>
    <row r="168" spans="1:9" ht="26.5" customHeight="1" x14ac:dyDescent="0.35">
      <c r="A168" s="1" t="s">
        <v>352</v>
      </c>
      <c r="B168" s="1">
        <f>IFERROR(VLOOKUP(A168,'Bovins (FAO 2024)'!$A$2:$C$194,2,FALSE),"-")</f>
        <v>83</v>
      </c>
      <c r="C168" s="1" t="str">
        <f>IFERROR(VLOOKUP(A168,'4.2.2 Bovins 2023 (FAO)'!$C$4:$E$194,3,FALSE),"-")</f>
        <v>Chiffre officiel</v>
      </c>
      <c r="D168" s="1"/>
      <c r="E168" s="1"/>
      <c r="F168" s="1"/>
      <c r="G168" s="1"/>
      <c r="H168" s="1"/>
      <c r="I168" s="1"/>
    </row>
    <row r="169" spans="1:9" ht="26.5" customHeight="1" x14ac:dyDescent="0.35">
      <c r="A169" s="1" t="s">
        <v>353</v>
      </c>
      <c r="B169" s="1">
        <f>IFERROR(VLOOKUP(A169,'Bovins (FAO 2024)'!$A$2:$C$194,2,FALSE),"-")</f>
        <v>46132</v>
      </c>
      <c r="C169" s="1" t="str">
        <f>IFERROR(VLOOKUP(A169,'4.2.2 Bovins 2023 (FAO)'!$C$4:$E$194,3,FALSE),"-")</f>
        <v>Valeur estimée</v>
      </c>
      <c r="D169" s="1"/>
      <c r="E169" s="1"/>
      <c r="F169" s="1"/>
      <c r="G169" s="1"/>
      <c r="H169" s="1"/>
      <c r="I169" s="1"/>
    </row>
    <row r="170" spans="1:9" ht="26.5" customHeight="1" x14ac:dyDescent="0.35">
      <c r="A170" s="1" t="s">
        <v>354</v>
      </c>
      <c r="B170" s="1">
        <f>IFERROR(VLOOKUP(A170,'Bovins (FAO 2024)'!$A$2:$C$194,2,FALSE),"-")</f>
        <v>85</v>
      </c>
      <c r="C170" s="1" t="str">
        <f>IFERROR(VLOOKUP(A170,'4.2.2 Bovins 2023 (FAO)'!$C$4:$E$194,3,FALSE),"-")</f>
        <v>Valeur imputée par une agence réceptrice</v>
      </c>
      <c r="D170" s="1"/>
      <c r="E170" s="1"/>
      <c r="F170" s="1"/>
      <c r="G170" s="1"/>
      <c r="H170" s="1"/>
      <c r="I170" s="1"/>
    </row>
    <row r="171" spans="1:9" ht="26.5" customHeight="1" x14ac:dyDescent="0.35">
      <c r="A171" s="1" t="s">
        <v>355</v>
      </c>
      <c r="B171" s="1">
        <f>IFERROR(VLOOKUP(A171,'Bovins (FAO 2024)'!$A$2:$C$194,2,FALSE),"-")</f>
        <v>34380</v>
      </c>
      <c r="C171" s="1" t="str">
        <f>IFERROR(VLOOKUP(A171,'4.2.2 Bovins 2023 (FAO)'!$C$4:$E$194,3,FALSE),"-")</f>
        <v>Chiffre officiel</v>
      </c>
      <c r="D171" s="1"/>
      <c r="E171" s="1"/>
      <c r="F171" s="1"/>
      <c r="G171" s="1"/>
      <c r="H171" s="1"/>
      <c r="I171" s="1"/>
    </row>
    <row r="172" spans="1:9" ht="26.5" customHeight="1" x14ac:dyDescent="0.35">
      <c r="A172" s="1" t="s">
        <v>356</v>
      </c>
      <c r="B172" s="1">
        <f>IFERROR(VLOOKUP(A172,'Bovins (FAO 2024)'!$A$2:$C$194,2,FALSE),"-")</f>
        <v>105410</v>
      </c>
      <c r="C172" s="1" t="str">
        <f>IFERROR(VLOOKUP(A172,'4.2.2 Bovins 2023 (FAO)'!$C$4:$E$194,3,FALSE),"-")</f>
        <v>Chiffre officiel</v>
      </c>
      <c r="D172" s="1"/>
      <c r="E172" s="1"/>
      <c r="F172" s="1"/>
      <c r="G172" s="1"/>
      <c r="H172" s="1"/>
      <c r="I172" s="1"/>
    </row>
    <row r="173" spans="1:9" ht="26.5" customHeight="1" x14ac:dyDescent="0.35">
      <c r="A173" s="1" t="s">
        <v>357</v>
      </c>
      <c r="B173" s="1">
        <f>IFERROR(VLOOKUP(A173,'Bovins (FAO 2024)'!$A$2:$C$194,2,FALSE),"-")</f>
        <v>511646</v>
      </c>
      <c r="C173" s="1" t="str">
        <f>IFERROR(VLOOKUP(A173,'4.2.2 Bovins 2023 (FAO)'!$C$4:$E$194,3,FALSE),"-")</f>
        <v>Valeur estimée</v>
      </c>
      <c r="D173" s="1"/>
      <c r="E173" s="1"/>
      <c r="F173" s="1"/>
      <c r="G173" s="1"/>
      <c r="H173" s="1"/>
      <c r="I173" s="1"/>
    </row>
    <row r="174" spans="1:9" ht="26.5" customHeight="1" x14ac:dyDescent="0.35">
      <c r="A174" s="1" t="s">
        <v>358</v>
      </c>
      <c r="B174" s="1">
        <f>IFERROR(VLOOKUP(A174,'Bovins (FAO 2024)'!$A$2:$C$194,2,FALSE),"-")</f>
        <v>3357625</v>
      </c>
      <c r="C174" s="1" t="str">
        <f>IFERROR(VLOOKUP(A174,'4.2.2 Bovins 2023 (FAO)'!$C$4:$E$194,3,FALSE),"-")</f>
        <v>Valeur imputée par une agence réceptrice</v>
      </c>
      <c r="D174" s="1"/>
      <c r="E174" s="1"/>
      <c r="F174" s="1"/>
      <c r="G174" s="1"/>
      <c r="H174" s="1"/>
      <c r="I174" s="1"/>
    </row>
    <row r="175" spans="1:9" ht="26.5" customHeight="1" x14ac:dyDescent="0.35">
      <c r="A175" s="1" t="s">
        <v>359</v>
      </c>
      <c r="B175" s="1">
        <f>IFERROR(VLOOKUP(A175,'Bovins (FAO 2024)'!$A$2:$C$194,2,FALSE),"-")</f>
        <v>966271</v>
      </c>
      <c r="C175" s="1" t="str">
        <f>IFERROR(VLOOKUP(A175,'4.2.2 Bovins 2023 (FAO)'!$C$4:$E$194,3,FALSE),"-")</f>
        <v>Valeur imputée par une agence réceptrice</v>
      </c>
      <c r="D175" s="1"/>
      <c r="E175" s="1"/>
      <c r="F175" s="1"/>
      <c r="G175" s="1"/>
      <c r="H175" s="1"/>
      <c r="I175" s="1"/>
    </row>
    <row r="176" spans="1:9" ht="26.5" customHeight="1" x14ac:dyDescent="0.35">
      <c r="A176" s="1" t="s">
        <v>360</v>
      </c>
      <c r="B176" s="1">
        <f>IFERROR(VLOOKUP(A176,'Bovins (FAO 2024)'!$A$2:$C$194,2,FALSE),"-")</f>
        <v>164177</v>
      </c>
      <c r="C176" s="1" t="str">
        <f>IFERROR(VLOOKUP(A176,'4.2.2 Bovins 2023 (FAO)'!$C$4:$E$194,3,FALSE),"-")</f>
        <v>Chiffre officiel</v>
      </c>
      <c r="D176" s="1"/>
      <c r="E176" s="1"/>
      <c r="F176" s="1"/>
      <c r="G176" s="1"/>
      <c r="H176" s="1"/>
      <c r="I176" s="1"/>
    </row>
    <row r="177" spans="1:9" ht="26.5" customHeight="1" x14ac:dyDescent="0.35">
      <c r="A177" s="1" t="s">
        <v>361</v>
      </c>
      <c r="B177" s="1">
        <f>IFERROR(VLOOKUP(A177,'Bovins (FAO 2024)'!$A$2:$C$194,2,FALSE),"-")</f>
        <v>433650</v>
      </c>
      <c r="C177" s="1" t="str">
        <f>IFERROR(VLOOKUP(A177,'4.2.2 Bovins 2023 (FAO)'!$C$4:$E$194,3,FALSE),"-")</f>
        <v>Chiffre officiel</v>
      </c>
      <c r="D177" s="1"/>
      <c r="E177" s="1"/>
      <c r="F177" s="1"/>
      <c r="G177" s="1"/>
      <c r="H177" s="1"/>
      <c r="I177" s="1"/>
    </row>
    <row r="178" spans="1:9" ht="26.5" customHeight="1" x14ac:dyDescent="0.35">
      <c r="A178" s="1" t="s">
        <v>362</v>
      </c>
      <c r="B178" s="1">
        <f>IFERROR(VLOOKUP(A178,'Bovins (FAO 2024)'!$A$2:$C$194,2,FALSE),"-")</f>
        <v>602708</v>
      </c>
      <c r="C178" s="1" t="str">
        <f>IFERROR(VLOOKUP(A178,'4.2.2 Bovins 2023 (FAO)'!$C$4:$E$194,3,FALSE),"-")</f>
        <v>Chiffre officiel</v>
      </c>
      <c r="D178" s="1"/>
      <c r="E178" s="1"/>
      <c r="F178" s="1"/>
      <c r="G178" s="1"/>
      <c r="H178" s="1"/>
      <c r="I178" s="1"/>
    </row>
    <row r="179" spans="1:9" ht="26.5" customHeight="1" x14ac:dyDescent="0.35">
      <c r="A179" s="1" t="s">
        <v>363</v>
      </c>
      <c r="B179" s="1">
        <f>IFERROR(VLOOKUP(A179,'Bovins (FAO 2024)'!$A$2:$C$194,2,FALSE),"-")</f>
        <v>7229</v>
      </c>
      <c r="C179" s="1" t="str">
        <f>IFERROR(VLOOKUP(A179,'4.2.2 Bovins 2023 (FAO)'!$C$4:$E$194,3,FALSE),"-")</f>
        <v>Valeur imputée par une agence réceptrice</v>
      </c>
      <c r="D179" s="1"/>
      <c r="E179" s="1"/>
      <c r="F179" s="1"/>
      <c r="G179" s="1"/>
      <c r="H179" s="1"/>
      <c r="I179" s="1"/>
    </row>
    <row r="180" spans="1:9" ht="26.5" customHeight="1" x14ac:dyDescent="0.35">
      <c r="A180" s="1" t="s">
        <v>364</v>
      </c>
      <c r="B180" s="1">
        <f>IFERROR(VLOOKUP(A180,'Bovins (FAO 2024)'!$A$2:$C$194,2,FALSE),"-")</f>
        <v>887582</v>
      </c>
      <c r="C180" s="1" t="str">
        <f>IFERROR(VLOOKUP(A180,'4.2.2 Bovins 2023 (FAO)'!$C$4:$E$194,3,FALSE),"-")</f>
        <v>Valeur estimée</v>
      </c>
      <c r="D180" s="1"/>
      <c r="E180" s="1"/>
      <c r="F180" s="1"/>
      <c r="G180" s="1"/>
      <c r="H180" s="1"/>
      <c r="I180" s="1"/>
    </row>
    <row r="181" spans="1:9" ht="26.5" customHeight="1" x14ac:dyDescent="0.35">
      <c r="A181" s="1" t="s">
        <v>366</v>
      </c>
      <c r="B181" s="1">
        <f>IFERROR(VLOOKUP(A181,'Bovins (FAO 2024)'!$A$2:$C$194,2,FALSE),"-")</f>
        <v>4343284</v>
      </c>
      <c r="C181" s="1" t="str">
        <f>IFERROR(VLOOKUP(A181,'4.2.2 Bovins 2023 (FAO)'!$C$4:$E$194,3,FALSE),"-")</f>
        <v>Valeur imputée par une agence réceptrice</v>
      </c>
      <c r="D181" s="1"/>
      <c r="E181" s="1"/>
      <c r="F181" s="1"/>
      <c r="G181" s="1"/>
      <c r="H181" s="1"/>
      <c r="I181" s="1"/>
    </row>
    <row r="182" spans="1:9" ht="26.5" customHeight="1" x14ac:dyDescent="0.35">
      <c r="A182" s="1" t="s">
        <v>341</v>
      </c>
      <c r="B182" s="1">
        <f>IFERROR(VLOOKUP(A182,'Bovins (FAO 2024)'!$A$2:$C$194,2,FALSE),"-")</f>
        <v>231310</v>
      </c>
      <c r="C182" s="1" t="str">
        <f>IFERROR(VLOOKUP(A182,'4.2.2 Bovins 2023 (FAO)'!$C$4:$E$194,3,FALSE),"-")</f>
        <v>Chiffre officiel</v>
      </c>
      <c r="D182" s="1"/>
      <c r="E182" s="1"/>
      <c r="F182" s="1"/>
      <c r="G182" s="1"/>
      <c r="H182" s="1"/>
      <c r="I182" s="1"/>
    </row>
    <row r="183" spans="1:9" ht="26.5" customHeight="1" x14ac:dyDescent="0.35">
      <c r="A183" s="1" t="s">
        <v>367</v>
      </c>
      <c r="B183" s="1">
        <f>IFERROR(VLOOKUP(A183,'Bovins (FAO 2024)'!$A$2:$C$194,2,FALSE),"-")</f>
        <v>724716</v>
      </c>
      <c r="C183" s="1" t="str">
        <f>IFERROR(VLOOKUP(A183,'4.2.2 Bovins 2023 (FAO)'!$C$4:$E$194,3,FALSE),"-")</f>
        <v>Valeur estimée</v>
      </c>
      <c r="D183" s="1"/>
      <c r="E183" s="1"/>
      <c r="F183" s="1"/>
      <c r="G183" s="1"/>
      <c r="H183" s="1"/>
      <c r="I183" s="1"/>
    </row>
    <row r="184" spans="1:9" ht="26.5" customHeight="1" x14ac:dyDescent="0.35">
      <c r="A184" s="1" t="s">
        <v>679</v>
      </c>
      <c r="B184" s="1">
        <f>IFERROR(VLOOKUP(A184,'Bovins (FAO 2024)'!$A$2:$C$194,2,FALSE),"-")</f>
        <v>13342</v>
      </c>
      <c r="C184" s="1" t="str">
        <f>IFERROR(VLOOKUP(A184,'4.2.2 Bovins 2023 (FAO)'!$C$4:$E$194,3,FALSE),"-")</f>
        <v>Valeur estimée</v>
      </c>
      <c r="D184" s="1"/>
      <c r="E184" s="1"/>
      <c r="F184" s="1"/>
      <c r="G184" s="1"/>
      <c r="H184" s="1"/>
      <c r="I184" s="1"/>
    </row>
    <row r="185" spans="1:9" ht="26.5" customHeight="1" x14ac:dyDescent="0.35">
      <c r="A185" s="1" t="s">
        <v>368</v>
      </c>
      <c r="B185" s="1">
        <f>IFERROR(VLOOKUP(A185,'Bovins (FAO 2024)'!$A$2:$C$194,2,FALSE),"-")</f>
        <v>81000</v>
      </c>
      <c r="C185" s="1" t="str">
        <f>IFERROR(VLOOKUP(A185,'4.2.2 Bovins 2023 (FAO)'!$C$4:$E$194,3,FALSE),"-")</f>
        <v>Valeur estimée</v>
      </c>
      <c r="D185" s="1"/>
      <c r="E185" s="1"/>
      <c r="F185" s="1"/>
      <c r="G185" s="1"/>
      <c r="H185" s="1"/>
      <c r="I185" s="1"/>
    </row>
    <row r="186" spans="1:9" ht="26.5" customHeight="1" x14ac:dyDescent="0.35">
      <c r="A186" s="1" t="s">
        <v>369</v>
      </c>
      <c r="B186" s="1">
        <f>IFERROR(VLOOKUP(A186,'Bovins (FAO 2024)'!$A$2:$C$194,2,FALSE),"-")</f>
        <v>1820</v>
      </c>
      <c r="C186" s="1" t="str">
        <f>IFERROR(VLOOKUP(A186,'4.2.2 Bovins 2023 (FAO)'!$C$4:$E$194,3,FALSE),"-")</f>
        <v>Valeur imputée par une agence réceptrice</v>
      </c>
      <c r="D186" s="1"/>
      <c r="E186" s="1"/>
      <c r="F186" s="1"/>
      <c r="G186" s="1"/>
      <c r="H186" s="1"/>
      <c r="I186" s="1"/>
    </row>
    <row r="187" spans="1:9" ht="26.5" customHeight="1" x14ac:dyDescent="0.35">
      <c r="A187" s="1" t="s">
        <v>370</v>
      </c>
      <c r="B187" s="1">
        <f>IFERROR(VLOOKUP(A187,'Bovins (FAO 2024)'!$A$2:$C$194,2,FALSE),"-")</f>
        <v>6800</v>
      </c>
      <c r="C187" s="1" t="str">
        <f>IFERROR(VLOOKUP(A187,'4.2.2 Bovins 2023 (FAO)'!$C$4:$E$194,3,FALSE),"-")</f>
        <v>Valeur estimée</v>
      </c>
      <c r="D187" s="1"/>
      <c r="E187" s="1"/>
      <c r="F187" s="1"/>
      <c r="G187" s="1"/>
      <c r="H187" s="1"/>
      <c r="I187" s="1"/>
    </row>
    <row r="188" spans="1:9" ht="26.5" customHeight="1" x14ac:dyDescent="0.35">
      <c r="A188" s="1" t="s">
        <v>371</v>
      </c>
      <c r="B188" s="1">
        <f>IFERROR(VLOOKUP(A188,'Bovins (FAO 2024)'!$A$2:$C$194,2,FALSE),"-")</f>
        <v>188216</v>
      </c>
      <c r="C188" s="1" t="str">
        <f>IFERROR(VLOOKUP(A188,'4.2.2 Bovins 2023 (FAO)'!$C$4:$E$194,3,FALSE),"-")</f>
        <v>Valeur estimée</v>
      </c>
      <c r="D188" s="1"/>
      <c r="E188" s="1"/>
      <c r="F188" s="1"/>
      <c r="G188" s="1"/>
      <c r="H188" s="1"/>
      <c r="I188" s="1"/>
    </row>
    <row r="189" spans="1:9" ht="26.5" customHeight="1" x14ac:dyDescent="0.35">
      <c r="A189" s="1" t="s">
        <v>527</v>
      </c>
      <c r="B189" s="1">
        <f>IFERROR(VLOOKUP(A189,'Bovins (FAO 2024)'!$A$2:$C$194,2,FALSE),"-")</f>
        <v>5077812</v>
      </c>
      <c r="C189" s="1" t="str">
        <f>IFERROR(VLOOKUP(A189,'4.2.2 Bovins 2023 (FAO)'!$C$4:$E$194,3,FALSE),"-")</f>
        <v>Chiffre officiel</v>
      </c>
      <c r="D189" s="1"/>
      <c r="E189" s="1"/>
      <c r="F189" s="1"/>
      <c r="G189" s="1"/>
      <c r="H189" s="1"/>
      <c r="I189" s="1"/>
    </row>
    <row r="190" spans="1:9" ht="26.5" customHeight="1" x14ac:dyDescent="0.35">
      <c r="A190" s="1" t="s">
        <v>372</v>
      </c>
      <c r="B190" s="1">
        <f>IFERROR(VLOOKUP(A190,'Bovins (FAO 2024)'!$A$2:$C$194,2,FALSE),"-")</f>
        <v>909318</v>
      </c>
      <c r="C190" s="1" t="str">
        <f>IFERROR(VLOOKUP(A190,'4.2.2 Bovins 2023 (FAO)'!$C$4:$E$194,3,FALSE),"-")</f>
        <v>Chiffre officiel</v>
      </c>
      <c r="D190" s="1"/>
      <c r="E190" s="1"/>
      <c r="F190" s="1"/>
      <c r="G190" s="1"/>
      <c r="H190" s="1"/>
      <c r="I190" s="1"/>
    </row>
    <row r="191" spans="1:9" ht="26.5" customHeight="1" x14ac:dyDescent="0.35">
      <c r="A191" s="1" t="s">
        <v>373</v>
      </c>
      <c r="B191" s="1" t="str">
        <f>IFERROR(VLOOKUP(A191,'Bovins (FAO 2024)'!$A$2:$C$194,2,FALSE),"-")</f>
        <v>-</v>
      </c>
      <c r="C191" s="1" t="str">
        <f>IFERROR(VLOOKUP(A191,'4.2.2 Bovins 2023 (FAO)'!$C$4:$E$194,3,FALSE),"-")</f>
        <v>-</v>
      </c>
      <c r="D191" s="1"/>
      <c r="E191" s="1"/>
      <c r="F191" s="1"/>
      <c r="G191" s="1"/>
      <c r="H191" s="1"/>
      <c r="I191" s="1"/>
    </row>
    <row r="192" spans="1:9" ht="26.5" customHeight="1" x14ac:dyDescent="0.35">
      <c r="A192" s="1" t="s">
        <v>374</v>
      </c>
      <c r="B192" s="1">
        <f>IFERROR(VLOOKUP(A192,'Bovins (FAO 2024)'!$A$2:$C$194,2,FALSE),"-")</f>
        <v>1337300</v>
      </c>
      <c r="C192" s="1" t="str">
        <f>IFERROR(VLOOKUP(A192,'4.2.2 Bovins 2023 (FAO)'!$C$4:$E$194,3,FALSE),"-")</f>
        <v>Chiffre officiel</v>
      </c>
      <c r="D192" s="1"/>
      <c r="E192" s="1"/>
      <c r="F192" s="1"/>
      <c r="G192" s="1"/>
      <c r="H192" s="1"/>
      <c r="I192" s="1"/>
    </row>
    <row r="193" spans="1:9" ht="26.5" customHeight="1" x14ac:dyDescent="0.35">
      <c r="A193" s="1" t="s">
        <v>375</v>
      </c>
      <c r="B193" s="1">
        <f>IFERROR(VLOOKUP(A193,'Bovins (FAO 2024)'!$A$2:$C$194,2,FALSE),"-")</f>
        <v>2286220</v>
      </c>
      <c r="C193" s="1" t="str">
        <f>IFERROR(VLOOKUP(A193,'4.2.2 Bovins 2023 (FAO)'!$C$4:$E$194,3,FALSE),"-")</f>
        <v>Chiffre officiel</v>
      </c>
      <c r="D193" s="1"/>
      <c r="E193" s="1"/>
      <c r="F193" s="1"/>
      <c r="G193" s="1"/>
      <c r="H193" s="1"/>
      <c r="I193" s="1"/>
    </row>
    <row r="194" spans="1:9" ht="26.5" customHeight="1" x14ac:dyDescent="0.35">
      <c r="A194" s="1" t="s">
        <v>376</v>
      </c>
      <c r="B194" s="1">
        <f>IFERROR(VLOOKUP(A194,'Bovins (FAO 2024)'!$A$2:$C$194,2,FALSE),"-")</f>
        <v>10745</v>
      </c>
      <c r="C194" s="1" t="str">
        <f>IFERROR(VLOOKUP(A194,'4.2.2 Bovins 2023 (FAO)'!$C$4:$E$194,3,FALSE),"-")</f>
        <v>Chiffre officiel</v>
      </c>
      <c r="D194" s="1"/>
      <c r="E194" s="1"/>
      <c r="F194" s="1"/>
      <c r="G194" s="1"/>
      <c r="H194" s="1"/>
      <c r="I194" s="1"/>
    </row>
    <row r="195" spans="1:9" ht="26.5" customHeight="1" x14ac:dyDescent="0.35">
      <c r="A195" s="1" t="s">
        <v>680</v>
      </c>
      <c r="B195" s="1">
        <f>IFERROR(VLOOKUP(A195,'Bovins (FAO 2024)'!$A$2:$C$194,2,FALSE),"-")</f>
        <v>1671487</v>
      </c>
      <c r="C195" s="1" t="str">
        <f>IFERROR(VLOOKUP(A195,'4.2.2 Bovins 2023 (FAO)'!$C$4:$E$194,3,FALSE),"-")</f>
        <v>Chiffre officiel</v>
      </c>
      <c r="D195" s="1"/>
      <c r="E195" s="1"/>
      <c r="F195" s="1"/>
      <c r="G195" s="1"/>
      <c r="H195" s="1"/>
      <c r="I195" s="1"/>
    </row>
    <row r="196" spans="1:9" ht="26.5" customHeight="1" x14ac:dyDescent="0.35">
      <c r="A196" s="1" t="s">
        <v>479</v>
      </c>
      <c r="B196" s="1">
        <f>IFERROR(VLOOKUP(A196,'Bovins (FAO 2024)'!$A$2:$C$194,2,FALSE),"-")</f>
        <v>1820850</v>
      </c>
      <c r="C196" s="1" t="str">
        <f>IFERROR(VLOOKUP(A196,'4.2.2 Bovins 2023 (FAO)'!$C$4:$E$194,3,FALSE),"-")</f>
        <v>Valeur imputée par une agence réceptrice</v>
      </c>
      <c r="D196" s="1"/>
      <c r="E196" s="1"/>
      <c r="F196" s="1"/>
      <c r="G196" s="1"/>
      <c r="H196" s="1"/>
      <c r="I196" s="1"/>
    </row>
    <row r="197" spans="1:9" ht="26.5" customHeight="1" x14ac:dyDescent="0.35">
      <c r="A197" s="1" t="s">
        <v>377</v>
      </c>
      <c r="B197" s="1">
        <f>IFERROR(VLOOKUP(A197,'Bovins (FAO 2024)'!$A$2:$C$194,2,FALSE),"-")</f>
        <v>1433748</v>
      </c>
      <c r="C197" s="1" t="str">
        <f>IFERROR(VLOOKUP(A197,'4.2.2 Bovins 2023 (FAO)'!$C$4:$E$194,3,FALSE),"-")</f>
        <v>Valeur imputée par une agence réceptrice</v>
      </c>
      <c r="D197" s="1"/>
      <c r="E197" s="1"/>
      <c r="F197" s="1"/>
      <c r="G197" s="1"/>
      <c r="H197" s="1"/>
      <c r="I197" s="1"/>
    </row>
    <row r="198" spans="1:9" ht="26.5" customHeight="1" x14ac:dyDescent="0.35">
      <c r="A198" s="1" t="s">
        <v>378</v>
      </c>
      <c r="B198" s="1">
        <f>IFERROR(VLOOKUP(A198,'Bovins (FAO 2024)'!$A$2:$C$194,2,FALSE),"-")</f>
        <v>1374009</v>
      </c>
      <c r="C198" s="1" t="str">
        <f>IFERROR(VLOOKUP(A198,'4.2.2 Bovins 2023 (FAO)'!$C$4:$E$194,3,FALSE),"-")</f>
        <v>Valeur imputée par une agence réceptrice</v>
      </c>
      <c r="D198" s="1"/>
      <c r="E198" s="1"/>
      <c r="F198" s="1"/>
      <c r="G198" s="1"/>
      <c r="H198" s="1"/>
      <c r="I198" s="1"/>
    </row>
    <row r="199" spans="1:9" ht="26.5" customHeight="1" x14ac:dyDescent="0.35">
      <c r="A199" s="1" t="s">
        <v>379</v>
      </c>
      <c r="B199" s="1">
        <f>IFERROR(VLOOKUP(A199,'Bovins (FAO 2024)'!$A$2:$C$194,2,FALSE),"-")</f>
        <v>2737822</v>
      </c>
      <c r="C199" s="1" t="str">
        <f>IFERROR(VLOOKUP(A199,'4.2.2 Bovins 2023 (FAO)'!$C$4:$E$194,3,FALSE),"-")</f>
        <v>Valeur imputée par une agence réceptrice</v>
      </c>
      <c r="D199" s="1"/>
      <c r="E199" s="1"/>
      <c r="F199" s="1"/>
      <c r="G199" s="1"/>
      <c r="H199" s="1"/>
      <c r="I199" s="1"/>
    </row>
  </sheetData>
  <mergeCells count="5">
    <mergeCell ref="B1:I1"/>
    <mergeCell ref="B2:C2"/>
    <mergeCell ref="D2:E2"/>
    <mergeCell ref="F2:G2"/>
    <mergeCell ref="H2:I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BC2C8-9FB0-4A8F-B144-FBE3AAB5B37E}">
  <sheetPr>
    <tabColor rgb="FFFF0000"/>
  </sheetPr>
  <dimension ref="A1:C191"/>
  <sheetViews>
    <sheetView topLeftCell="A177" zoomScale="84" zoomScaleNormal="84" workbookViewId="0">
      <selection activeCell="F27" sqref="F27"/>
    </sheetView>
  </sheetViews>
  <sheetFormatPr baseColWidth="10" defaultColWidth="10.81640625" defaultRowHeight="38.5" customHeight="1" x14ac:dyDescent="0.35"/>
  <cols>
    <col min="1" max="3" width="43.81640625" style="3" customWidth="1"/>
    <col min="4" max="13" width="11.1796875" style="3" customWidth="1"/>
    <col min="14" max="16384" width="10.81640625" style="3"/>
  </cols>
  <sheetData>
    <row r="1" spans="1:3" ht="38.5" customHeight="1" x14ac:dyDescent="0.35">
      <c r="A1" s="118" t="s">
        <v>381</v>
      </c>
      <c r="B1" s="118" t="s">
        <v>551</v>
      </c>
      <c r="C1" s="118" t="s">
        <v>380</v>
      </c>
    </row>
    <row r="2" spans="1:3" ht="38.5" customHeight="1" x14ac:dyDescent="0.35">
      <c r="A2" s="1"/>
      <c r="B2" s="1">
        <v>467376</v>
      </c>
      <c r="C2" s="1" t="s">
        <v>388</v>
      </c>
    </row>
    <row r="3" spans="1:3" ht="38.5" customHeight="1" x14ac:dyDescent="0.35">
      <c r="A3" s="1" t="s">
        <v>206</v>
      </c>
      <c r="B3" s="1">
        <v>3163619</v>
      </c>
      <c r="C3" s="1" t="s">
        <v>387</v>
      </c>
    </row>
    <row r="4" spans="1:3" ht="38.5" customHeight="1" x14ac:dyDescent="0.35">
      <c r="A4" s="1" t="s">
        <v>207</v>
      </c>
      <c r="B4" s="1">
        <v>231759</v>
      </c>
      <c r="C4" s="1" t="s">
        <v>386</v>
      </c>
    </row>
    <row r="5" spans="1:3" ht="38.5" customHeight="1" x14ac:dyDescent="0.35">
      <c r="A5" s="1" t="s">
        <v>208</v>
      </c>
      <c r="B5" s="1">
        <v>648036</v>
      </c>
      <c r="C5" s="1" t="s">
        <v>387</v>
      </c>
    </row>
    <row r="6" spans="1:3" ht="38.5" customHeight="1" x14ac:dyDescent="0.35">
      <c r="A6" s="1" t="s">
        <v>209</v>
      </c>
      <c r="B6" s="1">
        <v>3026190</v>
      </c>
      <c r="C6" s="1" t="s">
        <v>386</v>
      </c>
    </row>
    <row r="7" spans="1:3" ht="38.5" customHeight="1" x14ac:dyDescent="0.35">
      <c r="A7" s="1" t="s">
        <v>211</v>
      </c>
      <c r="B7" s="1">
        <v>640712</v>
      </c>
      <c r="C7" s="1" t="s">
        <v>387</v>
      </c>
    </row>
    <row r="8" spans="1:3" ht="38.5" customHeight="1" x14ac:dyDescent="0.35">
      <c r="A8" s="1" t="s">
        <v>212</v>
      </c>
      <c r="B8" s="1">
        <v>461</v>
      </c>
      <c r="C8" s="1" t="s">
        <v>386</v>
      </c>
    </row>
    <row r="9" spans="1:3" ht="38.5" customHeight="1" x14ac:dyDescent="0.35">
      <c r="A9" s="1" t="s">
        <v>656</v>
      </c>
      <c r="B9" s="1">
        <v>202331</v>
      </c>
      <c r="C9" s="1" t="s">
        <v>388</v>
      </c>
    </row>
    <row r="10" spans="1:3" ht="38.5" customHeight="1" x14ac:dyDescent="0.35">
      <c r="A10" s="1" t="s">
        <v>213</v>
      </c>
      <c r="B10" s="1">
        <v>13931760</v>
      </c>
      <c r="C10" s="1" t="s">
        <v>386</v>
      </c>
    </row>
    <row r="11" spans="1:3" ht="38.5" customHeight="1" x14ac:dyDescent="0.35">
      <c r="A11" s="1" t="s">
        <v>214</v>
      </c>
      <c r="B11" s="1">
        <v>496629</v>
      </c>
      <c r="C11" s="1" t="s">
        <v>387</v>
      </c>
    </row>
    <row r="12" spans="1:3" ht="38.5" customHeight="1" x14ac:dyDescent="0.35">
      <c r="A12" s="1" t="s">
        <v>215</v>
      </c>
      <c r="B12" s="1">
        <v>8689600</v>
      </c>
      <c r="C12" s="1" t="s">
        <v>386</v>
      </c>
    </row>
    <row r="13" spans="1:3" ht="38.5" customHeight="1" x14ac:dyDescent="0.35">
      <c r="A13" s="1" t="s">
        <v>216</v>
      </c>
      <c r="B13" s="1">
        <v>608940</v>
      </c>
      <c r="C13" s="1" t="s">
        <v>386</v>
      </c>
    </row>
    <row r="14" spans="1:3" ht="38.5" customHeight="1" x14ac:dyDescent="0.35">
      <c r="A14" s="1" t="s">
        <v>217</v>
      </c>
      <c r="B14" s="1">
        <v>1293410</v>
      </c>
      <c r="C14" s="1" t="s">
        <v>387</v>
      </c>
    </row>
    <row r="15" spans="1:3" ht="38.5" customHeight="1" x14ac:dyDescent="0.35">
      <c r="A15" s="1" t="s">
        <v>218</v>
      </c>
      <c r="B15" s="1">
        <v>105</v>
      </c>
      <c r="C15" s="1" t="s">
        <v>388</v>
      </c>
    </row>
    <row r="16" spans="1:3" ht="38.5" customHeight="1" x14ac:dyDescent="0.35">
      <c r="A16" s="1" t="s">
        <v>219</v>
      </c>
      <c r="B16" s="1">
        <v>6463</v>
      </c>
      <c r="C16" s="1" t="s">
        <v>387</v>
      </c>
    </row>
    <row r="17" spans="1:3" ht="38.5" customHeight="1" x14ac:dyDescent="0.35">
      <c r="A17" s="1" t="s">
        <v>220</v>
      </c>
      <c r="B17" s="1">
        <v>2811045</v>
      </c>
      <c r="C17" s="1" t="s">
        <v>387</v>
      </c>
    </row>
    <row r="18" spans="1:3" ht="38.5" customHeight="1" x14ac:dyDescent="0.35">
      <c r="A18" s="1" t="s">
        <v>221</v>
      </c>
      <c r="B18" s="1">
        <v>875</v>
      </c>
      <c r="C18" s="1" t="s">
        <v>388</v>
      </c>
    </row>
    <row r="19" spans="1:3" ht="38.5" customHeight="1" x14ac:dyDescent="0.35">
      <c r="A19" s="1" t="s">
        <v>654</v>
      </c>
      <c r="B19" s="1">
        <v>1630079</v>
      </c>
      <c r="C19" s="1" t="s">
        <v>387</v>
      </c>
    </row>
    <row r="20" spans="1:3" ht="38.5" customHeight="1" x14ac:dyDescent="0.35">
      <c r="A20" s="1" t="s">
        <v>222</v>
      </c>
      <c r="B20" s="1">
        <v>809220</v>
      </c>
      <c r="C20" s="1" t="s">
        <v>386</v>
      </c>
    </row>
    <row r="21" spans="1:3" ht="38.5" customHeight="1" x14ac:dyDescent="0.35">
      <c r="A21" s="1" t="s">
        <v>223</v>
      </c>
      <c r="B21" s="1">
        <v>10500</v>
      </c>
      <c r="C21" s="1" t="s">
        <v>386</v>
      </c>
    </row>
    <row r="22" spans="1:3" ht="38.5" customHeight="1" x14ac:dyDescent="0.35">
      <c r="A22" s="1" t="s">
        <v>224</v>
      </c>
      <c r="B22" s="1">
        <v>214628</v>
      </c>
      <c r="C22" s="1" t="s">
        <v>387</v>
      </c>
    </row>
    <row r="23" spans="1:3" ht="38.5" customHeight="1" x14ac:dyDescent="0.35">
      <c r="A23" s="1" t="s">
        <v>225</v>
      </c>
      <c r="B23" s="1">
        <v>18930</v>
      </c>
      <c r="C23" s="1" t="s">
        <v>388</v>
      </c>
    </row>
    <row r="24" spans="1:3" ht="38.5" customHeight="1" x14ac:dyDescent="0.35">
      <c r="A24" s="1" t="s">
        <v>655</v>
      </c>
      <c r="B24" s="1">
        <v>1704622</v>
      </c>
      <c r="C24" s="1" t="s">
        <v>386</v>
      </c>
    </row>
    <row r="25" spans="1:3" ht="38.5" customHeight="1" x14ac:dyDescent="0.35">
      <c r="A25" s="1" t="s">
        <v>226</v>
      </c>
      <c r="B25" s="1">
        <v>38616</v>
      </c>
      <c r="C25" s="1" t="s">
        <v>386</v>
      </c>
    </row>
    <row r="26" spans="1:3" ht="38.5" customHeight="1" x14ac:dyDescent="0.35">
      <c r="A26" s="1" t="s">
        <v>227</v>
      </c>
      <c r="B26" s="1">
        <v>314727</v>
      </c>
      <c r="C26" s="1" t="s">
        <v>387</v>
      </c>
    </row>
    <row r="27" spans="1:3" ht="38.5" customHeight="1" x14ac:dyDescent="0.35">
      <c r="A27" s="1" t="s">
        <v>228</v>
      </c>
      <c r="B27" s="1">
        <v>39689184</v>
      </c>
      <c r="C27" s="1" t="s">
        <v>386</v>
      </c>
    </row>
    <row r="28" spans="1:3" ht="38.5" customHeight="1" x14ac:dyDescent="0.35">
      <c r="A28" s="1" t="s">
        <v>658</v>
      </c>
      <c r="B28" s="1">
        <v>3779</v>
      </c>
      <c r="C28" s="1" t="s">
        <v>386</v>
      </c>
    </row>
    <row r="29" spans="1:3" ht="38.5" customHeight="1" x14ac:dyDescent="0.35">
      <c r="A29" s="1" t="s">
        <v>229</v>
      </c>
      <c r="B29" s="1">
        <v>116570</v>
      </c>
      <c r="C29" s="1" t="s">
        <v>386</v>
      </c>
    </row>
    <row r="30" spans="1:3" ht="38.5" customHeight="1" x14ac:dyDescent="0.35">
      <c r="A30" s="1" t="s">
        <v>230</v>
      </c>
      <c r="B30" s="1">
        <v>1273551</v>
      </c>
      <c r="C30" s="1" t="s">
        <v>387</v>
      </c>
    </row>
    <row r="31" spans="1:3" ht="38.5" customHeight="1" x14ac:dyDescent="0.35">
      <c r="A31" s="1" t="s">
        <v>231</v>
      </c>
      <c r="B31" s="1">
        <v>81268</v>
      </c>
      <c r="C31" s="1" t="s">
        <v>387</v>
      </c>
    </row>
    <row r="32" spans="1:3" ht="38.5" customHeight="1" x14ac:dyDescent="0.35">
      <c r="A32" s="1" t="s">
        <v>650</v>
      </c>
      <c r="B32" s="1">
        <v>4467</v>
      </c>
      <c r="C32" s="1" t="s">
        <v>386</v>
      </c>
    </row>
    <row r="33" spans="1:3" ht="38.5" customHeight="1" x14ac:dyDescent="0.35">
      <c r="A33" s="1" t="s">
        <v>232</v>
      </c>
      <c r="B33" s="1">
        <v>483033</v>
      </c>
      <c r="C33" s="1" t="s">
        <v>387</v>
      </c>
    </row>
    <row r="34" spans="1:3" ht="38.5" customHeight="1" x14ac:dyDescent="0.35">
      <c r="A34" s="1" t="s">
        <v>233</v>
      </c>
      <c r="B34" s="1">
        <v>810432</v>
      </c>
      <c r="C34" s="1" t="s">
        <v>387</v>
      </c>
    </row>
    <row r="35" spans="1:3" ht="38.5" customHeight="1" x14ac:dyDescent="0.35">
      <c r="A35" s="1" t="s">
        <v>234</v>
      </c>
      <c r="B35" s="1">
        <v>3412400</v>
      </c>
      <c r="C35" s="1" t="s">
        <v>386</v>
      </c>
    </row>
    <row r="36" spans="1:3" ht="38.5" customHeight="1" x14ac:dyDescent="0.35">
      <c r="A36" s="1" t="s">
        <v>235</v>
      </c>
      <c r="B36" s="1">
        <v>760265</v>
      </c>
      <c r="C36" s="1" t="s">
        <v>386</v>
      </c>
    </row>
    <row r="37" spans="1:3" ht="38.5" customHeight="1" x14ac:dyDescent="0.35">
      <c r="A37" s="1" t="s">
        <v>666</v>
      </c>
      <c r="B37" s="1">
        <v>21642</v>
      </c>
      <c r="C37" s="1" t="s">
        <v>387</v>
      </c>
    </row>
    <row r="38" spans="1:3" ht="38.5" customHeight="1" x14ac:dyDescent="0.35">
      <c r="A38" s="1" t="s">
        <v>671</v>
      </c>
      <c r="B38" s="1">
        <v>2127</v>
      </c>
      <c r="C38" s="1" t="s">
        <v>387</v>
      </c>
    </row>
    <row r="39" spans="1:3" ht="38.5" customHeight="1" x14ac:dyDescent="0.35">
      <c r="A39" s="1" t="s">
        <v>236</v>
      </c>
      <c r="B39" s="1">
        <v>45888300</v>
      </c>
      <c r="C39" s="1" t="s">
        <v>388</v>
      </c>
    </row>
    <row r="40" spans="1:3" ht="38.5" customHeight="1" x14ac:dyDescent="0.35">
      <c r="A40" s="1" t="s">
        <v>684</v>
      </c>
      <c r="B40" s="1">
        <v>39898</v>
      </c>
      <c r="C40" s="1" t="s">
        <v>387</v>
      </c>
    </row>
    <row r="41" spans="1:3" ht="38.5" customHeight="1" x14ac:dyDescent="0.35">
      <c r="A41" s="1" t="s">
        <v>238</v>
      </c>
      <c r="B41" s="1">
        <v>20530</v>
      </c>
      <c r="C41" s="1" t="s">
        <v>386</v>
      </c>
    </row>
    <row r="42" spans="1:3" ht="38.5" customHeight="1" x14ac:dyDescent="0.35">
      <c r="A42" s="1" t="s">
        <v>239</v>
      </c>
      <c r="B42" s="1">
        <v>3225606</v>
      </c>
      <c r="C42" s="1" t="s">
        <v>386</v>
      </c>
    </row>
    <row r="43" spans="1:3" ht="38.5" customHeight="1" x14ac:dyDescent="0.35">
      <c r="A43" s="1" t="s">
        <v>240</v>
      </c>
      <c r="B43" s="1">
        <v>11146</v>
      </c>
      <c r="C43" s="1" t="s">
        <v>387</v>
      </c>
    </row>
    <row r="44" spans="1:3" ht="38.5" customHeight="1" x14ac:dyDescent="0.35">
      <c r="A44" s="1" t="s">
        <v>241</v>
      </c>
      <c r="B44" s="1">
        <v>35372</v>
      </c>
      <c r="C44" s="1" t="s">
        <v>387</v>
      </c>
    </row>
    <row r="45" spans="1:3" ht="38.5" customHeight="1" x14ac:dyDescent="0.35">
      <c r="A45" s="1" t="s">
        <v>243</v>
      </c>
      <c r="B45" s="1">
        <v>409528</v>
      </c>
      <c r="C45" s="1" t="s">
        <v>386</v>
      </c>
    </row>
    <row r="46" spans="1:3" ht="38.5" customHeight="1" x14ac:dyDescent="0.35">
      <c r="A46" s="1" t="s">
        <v>244</v>
      </c>
      <c r="B46" s="1">
        <v>223892</v>
      </c>
      <c r="C46" s="1" t="s">
        <v>386</v>
      </c>
    </row>
    <row r="47" spans="1:3" ht="38.5" customHeight="1" x14ac:dyDescent="0.35">
      <c r="A47" s="1" t="s">
        <v>245</v>
      </c>
      <c r="B47" s="1">
        <v>158800</v>
      </c>
      <c r="C47" s="1" t="s">
        <v>386</v>
      </c>
    </row>
    <row r="48" spans="1:3" ht="38.5" customHeight="1" x14ac:dyDescent="0.35">
      <c r="A48" s="1" t="s">
        <v>246</v>
      </c>
      <c r="B48" s="1">
        <v>300000</v>
      </c>
      <c r="C48" s="1" t="s">
        <v>388</v>
      </c>
    </row>
    <row r="49" spans="1:3" ht="38.5" customHeight="1" x14ac:dyDescent="0.35">
      <c r="A49" s="1" t="s">
        <v>247</v>
      </c>
      <c r="B49" s="1">
        <v>436540</v>
      </c>
      <c r="C49" s="1" t="s">
        <v>386</v>
      </c>
    </row>
    <row r="50" spans="1:3" ht="38.5" customHeight="1" x14ac:dyDescent="0.35">
      <c r="A50" s="1" t="s">
        <v>248</v>
      </c>
      <c r="B50" s="1">
        <v>60011</v>
      </c>
      <c r="C50" s="1" t="s">
        <v>388</v>
      </c>
    </row>
    <row r="51" spans="1:3" ht="38.5" customHeight="1" x14ac:dyDescent="0.35">
      <c r="A51" s="1" t="s">
        <v>249</v>
      </c>
      <c r="B51" s="1">
        <v>3022</v>
      </c>
      <c r="C51" s="1" t="s">
        <v>387</v>
      </c>
    </row>
    <row r="52" spans="1:3" ht="38.5" customHeight="1" x14ac:dyDescent="0.35">
      <c r="A52" s="1" t="s">
        <v>661</v>
      </c>
      <c r="B52" s="1">
        <v>1157851</v>
      </c>
      <c r="C52" s="1" t="s">
        <v>387</v>
      </c>
    </row>
    <row r="53" spans="1:3" ht="38.5" customHeight="1" x14ac:dyDescent="0.35">
      <c r="A53" s="1" t="s">
        <v>676</v>
      </c>
      <c r="B53" s="1">
        <v>115831</v>
      </c>
      <c r="C53" s="1" t="s">
        <v>388</v>
      </c>
    </row>
    <row r="54" spans="1:3" ht="38.5" customHeight="1" x14ac:dyDescent="0.35">
      <c r="A54" s="1" t="s">
        <v>250</v>
      </c>
      <c r="B54" s="1">
        <v>88021</v>
      </c>
      <c r="C54" s="1" t="s">
        <v>387</v>
      </c>
    </row>
    <row r="55" spans="1:3" ht="38.5" customHeight="1" x14ac:dyDescent="0.35">
      <c r="A55" s="1" t="s">
        <v>662</v>
      </c>
      <c r="B55" s="1">
        <v>1080085</v>
      </c>
      <c r="C55" s="1" t="s">
        <v>387</v>
      </c>
    </row>
    <row r="56" spans="1:3" ht="38.5" customHeight="1" x14ac:dyDescent="0.35">
      <c r="A56" s="1" t="s">
        <v>663</v>
      </c>
      <c r="B56" s="1">
        <v>254199</v>
      </c>
      <c r="C56" s="1" t="s">
        <v>388</v>
      </c>
    </row>
    <row r="57" spans="1:3" ht="38.5" customHeight="1" x14ac:dyDescent="0.35">
      <c r="A57" s="1" t="s">
        <v>251</v>
      </c>
      <c r="B57" s="1">
        <v>2483570</v>
      </c>
      <c r="C57" s="1" t="s">
        <v>386</v>
      </c>
    </row>
    <row r="58" spans="1:3" ht="38.5" customHeight="1" x14ac:dyDescent="0.35">
      <c r="A58" s="1" t="s">
        <v>252</v>
      </c>
      <c r="B58" s="1">
        <v>30700</v>
      </c>
      <c r="C58" s="1" t="s">
        <v>386</v>
      </c>
    </row>
    <row r="59" spans="1:3" ht="38.5" customHeight="1" x14ac:dyDescent="0.35">
      <c r="A59" s="1" t="s">
        <v>253</v>
      </c>
      <c r="B59" s="1">
        <v>79676</v>
      </c>
      <c r="C59" s="1" t="s">
        <v>387</v>
      </c>
    </row>
    <row r="60" spans="1:3" ht="38.5" customHeight="1" x14ac:dyDescent="0.35">
      <c r="A60" s="1" t="s">
        <v>664</v>
      </c>
      <c r="B60" s="1">
        <v>32155400</v>
      </c>
      <c r="C60" s="1" t="s">
        <v>386</v>
      </c>
    </row>
    <row r="61" spans="1:3" ht="38.5" customHeight="1" x14ac:dyDescent="0.35">
      <c r="A61" s="1" t="s">
        <v>665</v>
      </c>
      <c r="B61" s="1">
        <v>3947241</v>
      </c>
      <c r="C61" s="1" t="s">
        <v>387</v>
      </c>
    </row>
    <row r="62" spans="1:3" ht="38.5" customHeight="1" x14ac:dyDescent="0.35">
      <c r="A62" s="1" t="s">
        <v>675</v>
      </c>
      <c r="B62" s="1">
        <v>7541022</v>
      </c>
      <c r="C62" s="1" t="s">
        <v>387</v>
      </c>
    </row>
    <row r="63" spans="1:3" ht="38.5" customHeight="1" x14ac:dyDescent="0.35">
      <c r="A63" s="1" t="s">
        <v>256</v>
      </c>
      <c r="B63" s="1">
        <v>17424</v>
      </c>
      <c r="C63" s="1" t="s">
        <v>386</v>
      </c>
    </row>
    <row r="64" spans="1:3" ht="38.5" customHeight="1" x14ac:dyDescent="0.35">
      <c r="A64" s="1" t="s">
        <v>257</v>
      </c>
      <c r="B64" s="1">
        <v>264220</v>
      </c>
      <c r="C64" s="1" t="s">
        <v>386</v>
      </c>
    </row>
    <row r="65" spans="1:3" ht="38.5" customHeight="1" x14ac:dyDescent="0.35">
      <c r="A65" s="1" t="s">
        <v>258</v>
      </c>
      <c r="B65" s="1">
        <v>3986140</v>
      </c>
      <c r="C65" s="1" t="s">
        <v>386</v>
      </c>
    </row>
    <row r="66" spans="1:3" ht="38.5" customHeight="1" x14ac:dyDescent="0.35">
      <c r="A66" s="1" t="s">
        <v>259</v>
      </c>
      <c r="B66" s="1">
        <v>7308</v>
      </c>
      <c r="C66" s="1" t="s">
        <v>388</v>
      </c>
    </row>
    <row r="67" spans="1:3" ht="38.5" customHeight="1" x14ac:dyDescent="0.35">
      <c r="A67" s="1" t="s">
        <v>260</v>
      </c>
      <c r="B67" s="1">
        <v>21471</v>
      </c>
      <c r="C67" s="1" t="s">
        <v>387</v>
      </c>
    </row>
    <row r="68" spans="1:3" ht="38.5" customHeight="1" x14ac:dyDescent="0.35">
      <c r="A68" s="1" t="s">
        <v>261</v>
      </c>
      <c r="B68" s="1">
        <v>325114</v>
      </c>
      <c r="C68" s="1" t="s">
        <v>388</v>
      </c>
    </row>
    <row r="69" spans="1:3" ht="38.5" customHeight="1" x14ac:dyDescent="0.35">
      <c r="A69" s="1" t="s">
        <v>262</v>
      </c>
      <c r="B69" s="1">
        <v>308965</v>
      </c>
      <c r="C69" s="1" t="s">
        <v>387</v>
      </c>
    </row>
    <row r="70" spans="1:3" ht="38.5" customHeight="1" x14ac:dyDescent="0.35">
      <c r="A70" s="1" t="s">
        <v>263</v>
      </c>
      <c r="B70" s="1">
        <v>138480</v>
      </c>
      <c r="C70" s="1" t="s">
        <v>386</v>
      </c>
    </row>
    <row r="71" spans="1:3" ht="38.5" customHeight="1" x14ac:dyDescent="0.35">
      <c r="A71" s="1" t="s">
        <v>264</v>
      </c>
      <c r="B71" s="1">
        <v>954</v>
      </c>
      <c r="C71" s="1" t="s">
        <v>387</v>
      </c>
    </row>
    <row r="72" spans="1:3" ht="38.5" customHeight="1" x14ac:dyDescent="0.35">
      <c r="A72" s="1" t="s">
        <v>265</v>
      </c>
      <c r="B72" s="1">
        <v>1158037</v>
      </c>
      <c r="C72" s="1" t="s">
        <v>387</v>
      </c>
    </row>
    <row r="73" spans="1:3" ht="38.5" customHeight="1" x14ac:dyDescent="0.35">
      <c r="A73" s="1" t="s">
        <v>266</v>
      </c>
      <c r="B73" s="1">
        <v>679014</v>
      </c>
      <c r="C73" s="1" t="s">
        <v>388</v>
      </c>
    </row>
    <row r="74" spans="1:3" ht="38.5" customHeight="1" x14ac:dyDescent="0.35">
      <c r="A74" s="1" t="s">
        <v>267</v>
      </c>
      <c r="B74" s="1">
        <v>440</v>
      </c>
      <c r="C74" s="1" t="s">
        <v>387</v>
      </c>
    </row>
    <row r="75" spans="1:3" ht="38.5" customHeight="1" x14ac:dyDescent="0.35">
      <c r="A75" s="1" t="s">
        <v>268</v>
      </c>
      <c r="B75" s="1">
        <v>67665</v>
      </c>
      <c r="C75" s="1" t="s">
        <v>388</v>
      </c>
    </row>
    <row r="76" spans="1:3" ht="38.5" customHeight="1" x14ac:dyDescent="0.35">
      <c r="A76" s="1" t="s">
        <v>269</v>
      </c>
      <c r="B76" s="1">
        <v>11106</v>
      </c>
      <c r="C76" s="1" t="s">
        <v>386</v>
      </c>
    </row>
    <row r="77" spans="1:3" ht="38.5" customHeight="1" x14ac:dyDescent="0.35">
      <c r="A77" s="1" t="s">
        <v>270</v>
      </c>
      <c r="B77" s="1">
        <v>314035</v>
      </c>
      <c r="C77" s="1" t="s">
        <v>387</v>
      </c>
    </row>
    <row r="78" spans="1:3" ht="38.5" customHeight="1" x14ac:dyDescent="0.35">
      <c r="A78" s="1" t="s">
        <v>271</v>
      </c>
      <c r="B78" s="1">
        <v>326708</v>
      </c>
      <c r="C78" s="1" t="s">
        <v>387</v>
      </c>
    </row>
    <row r="79" spans="1:3" ht="38.5" customHeight="1" x14ac:dyDescent="0.35">
      <c r="A79" s="1" t="s">
        <v>272</v>
      </c>
      <c r="B79" s="1">
        <v>91120</v>
      </c>
      <c r="C79" s="1" t="s">
        <v>386</v>
      </c>
    </row>
    <row r="80" spans="1:3" ht="38.5" customHeight="1" x14ac:dyDescent="0.35">
      <c r="A80" s="1" t="s">
        <v>667</v>
      </c>
      <c r="B80" s="1">
        <v>70</v>
      </c>
      <c r="C80" s="1" t="s">
        <v>388</v>
      </c>
    </row>
    <row r="81" spans="1:3" ht="38.5" customHeight="1" x14ac:dyDescent="0.35">
      <c r="A81" s="1" t="s">
        <v>668</v>
      </c>
      <c r="B81" s="1">
        <v>243</v>
      </c>
      <c r="C81" s="1" t="s">
        <v>386</v>
      </c>
    </row>
    <row r="82" spans="1:3" ht="38.5" customHeight="1" x14ac:dyDescent="0.35">
      <c r="A82" s="1" t="s">
        <v>273</v>
      </c>
      <c r="B82" s="1">
        <v>4174</v>
      </c>
      <c r="C82" s="1" t="s">
        <v>387</v>
      </c>
    </row>
    <row r="83" spans="1:3" ht="38.5" customHeight="1" x14ac:dyDescent="0.35">
      <c r="A83" s="1" t="s">
        <v>274</v>
      </c>
      <c r="B83" s="1"/>
      <c r="C83" s="1" t="s">
        <v>397</v>
      </c>
    </row>
    <row r="84" spans="1:3" ht="38.5" customHeight="1" x14ac:dyDescent="0.35">
      <c r="A84" s="1" t="s">
        <v>276</v>
      </c>
      <c r="B84" s="1">
        <v>1464476</v>
      </c>
      <c r="C84" s="1" t="s">
        <v>387</v>
      </c>
    </row>
    <row r="85" spans="1:3" ht="38.5" customHeight="1" x14ac:dyDescent="0.35">
      <c r="A85" s="1" t="s">
        <v>669</v>
      </c>
      <c r="B85" s="1">
        <v>1386972</v>
      </c>
      <c r="C85" s="1" t="s">
        <v>388</v>
      </c>
    </row>
    <row r="86" spans="1:3" ht="38.5" customHeight="1" x14ac:dyDescent="0.35">
      <c r="A86" s="1" t="s">
        <v>277</v>
      </c>
      <c r="B86" s="1">
        <v>163675</v>
      </c>
      <c r="C86" s="1" t="s">
        <v>388</v>
      </c>
    </row>
    <row r="87" spans="1:3" ht="38.5" customHeight="1" x14ac:dyDescent="0.35">
      <c r="A87" s="1" t="s">
        <v>278</v>
      </c>
      <c r="B87" s="1">
        <v>1905490</v>
      </c>
      <c r="C87" s="1" t="s">
        <v>386</v>
      </c>
    </row>
    <row r="88" spans="1:3" ht="38.5" customHeight="1" x14ac:dyDescent="0.35">
      <c r="A88" s="1" t="s">
        <v>280</v>
      </c>
      <c r="B88" s="1">
        <v>22453</v>
      </c>
      <c r="C88" s="1" t="s">
        <v>386</v>
      </c>
    </row>
    <row r="89" spans="1:3" ht="38.5" customHeight="1" x14ac:dyDescent="0.35">
      <c r="A89" s="1" t="s">
        <v>281</v>
      </c>
      <c r="B89" s="1">
        <v>399458</v>
      </c>
      <c r="C89" s="1" t="s">
        <v>387</v>
      </c>
    </row>
    <row r="90" spans="1:3" ht="38.5" customHeight="1" x14ac:dyDescent="0.35">
      <c r="A90" s="1" t="s">
        <v>282</v>
      </c>
      <c r="B90" s="1">
        <v>2607110</v>
      </c>
      <c r="C90" s="1" t="s">
        <v>386</v>
      </c>
    </row>
    <row r="91" spans="1:3" ht="38.5" customHeight="1" x14ac:dyDescent="0.35">
      <c r="A91" s="1" t="s">
        <v>283</v>
      </c>
      <c r="B91" s="1">
        <v>28554</v>
      </c>
      <c r="C91" s="1" t="s">
        <v>386</v>
      </c>
    </row>
    <row r="92" spans="1:3" ht="38.5" customHeight="1" x14ac:dyDescent="0.35">
      <c r="A92" s="1" t="s">
        <v>284</v>
      </c>
      <c r="B92" s="1">
        <v>1026456</v>
      </c>
      <c r="C92" s="1" t="s">
        <v>387</v>
      </c>
    </row>
    <row r="93" spans="1:3" ht="38.5" customHeight="1" x14ac:dyDescent="0.35">
      <c r="A93" s="1" t="s">
        <v>286</v>
      </c>
      <c r="B93" s="1">
        <v>157832</v>
      </c>
      <c r="C93" s="1" t="s">
        <v>387</v>
      </c>
    </row>
    <row r="94" spans="1:3" ht="38.5" customHeight="1" x14ac:dyDescent="0.35">
      <c r="A94" s="1" t="s">
        <v>287</v>
      </c>
      <c r="B94" s="1">
        <v>2441637</v>
      </c>
      <c r="C94" s="1" t="s">
        <v>386</v>
      </c>
    </row>
    <row r="95" spans="1:3" ht="38.5" customHeight="1" x14ac:dyDescent="0.35">
      <c r="A95" s="1" t="s">
        <v>288</v>
      </c>
      <c r="B95" s="1">
        <v>2243564</v>
      </c>
      <c r="C95" s="1" t="s">
        <v>386</v>
      </c>
    </row>
    <row r="96" spans="1:3" ht="38.5" customHeight="1" x14ac:dyDescent="0.35">
      <c r="A96" s="1" t="s">
        <v>289</v>
      </c>
      <c r="B96" s="1">
        <v>547935</v>
      </c>
      <c r="C96" s="1" t="s">
        <v>387</v>
      </c>
    </row>
    <row r="97" spans="1:3" ht="38.5" customHeight="1" x14ac:dyDescent="0.35">
      <c r="A97" s="1" t="s">
        <v>290</v>
      </c>
      <c r="B97" s="1">
        <v>7118</v>
      </c>
      <c r="C97" s="1" t="s">
        <v>388</v>
      </c>
    </row>
    <row r="98" spans="1:3" ht="38.5" customHeight="1" x14ac:dyDescent="0.35">
      <c r="A98" s="1" t="s">
        <v>291</v>
      </c>
      <c r="B98" s="1">
        <v>6948</v>
      </c>
      <c r="C98" s="1" t="s">
        <v>388</v>
      </c>
    </row>
    <row r="99" spans="1:3" ht="38.5" customHeight="1" x14ac:dyDescent="0.35">
      <c r="A99" s="1" t="s">
        <v>292</v>
      </c>
      <c r="B99" s="1">
        <v>77440</v>
      </c>
      <c r="C99" s="1" t="s">
        <v>386</v>
      </c>
    </row>
    <row r="100" spans="1:3" ht="38.5" customHeight="1" x14ac:dyDescent="0.35">
      <c r="A100" s="1" t="s">
        <v>294</v>
      </c>
      <c r="B100" s="1">
        <v>181392</v>
      </c>
      <c r="C100" s="1" t="s">
        <v>387</v>
      </c>
    </row>
    <row r="101" spans="1:3" ht="38.5" customHeight="1" x14ac:dyDescent="0.35">
      <c r="A101" s="1" t="s">
        <v>295</v>
      </c>
      <c r="B101" s="1">
        <v>8388</v>
      </c>
      <c r="C101" s="1" t="s">
        <v>388</v>
      </c>
    </row>
    <row r="102" spans="1:3" ht="38.5" customHeight="1" x14ac:dyDescent="0.35">
      <c r="A102" s="1" t="s">
        <v>296</v>
      </c>
      <c r="B102" s="1">
        <v>32226</v>
      </c>
      <c r="C102" s="1" t="s">
        <v>388</v>
      </c>
    </row>
    <row r="103" spans="1:3" ht="38.5" customHeight="1" x14ac:dyDescent="0.35">
      <c r="A103" s="1" t="s">
        <v>297</v>
      </c>
      <c r="B103" s="1">
        <v>163250</v>
      </c>
      <c r="C103" s="1" t="s">
        <v>386</v>
      </c>
    </row>
    <row r="104" spans="1:3" ht="38.5" customHeight="1" x14ac:dyDescent="0.35">
      <c r="A104" s="1" t="s">
        <v>298</v>
      </c>
      <c r="B104" s="1">
        <v>25270</v>
      </c>
      <c r="C104" s="1" t="s">
        <v>386</v>
      </c>
    </row>
    <row r="105" spans="1:3" ht="38.5" customHeight="1" x14ac:dyDescent="0.35">
      <c r="A105" s="1" t="s">
        <v>299</v>
      </c>
      <c r="B105" s="1">
        <v>12787</v>
      </c>
      <c r="C105" s="1" t="s">
        <v>386</v>
      </c>
    </row>
    <row r="106" spans="1:3" ht="38.5" customHeight="1" x14ac:dyDescent="0.35">
      <c r="A106" s="1" t="s">
        <v>300</v>
      </c>
      <c r="B106" s="1">
        <v>236569</v>
      </c>
      <c r="C106" s="1" t="s">
        <v>388</v>
      </c>
    </row>
    <row r="107" spans="1:3" ht="38.5" customHeight="1" x14ac:dyDescent="0.35">
      <c r="A107" s="1" t="s">
        <v>301</v>
      </c>
      <c r="B107" s="1">
        <v>117197</v>
      </c>
      <c r="C107" s="1" t="s">
        <v>386</v>
      </c>
    </row>
    <row r="108" spans="1:3" ht="38.5" customHeight="1" x14ac:dyDescent="0.35">
      <c r="A108" s="1" t="s">
        <v>302</v>
      </c>
      <c r="B108" s="1">
        <v>673338</v>
      </c>
      <c r="C108" s="1" t="s">
        <v>387</v>
      </c>
    </row>
    <row r="109" spans="1:3" ht="38.5" customHeight="1" x14ac:dyDescent="0.35">
      <c r="A109" s="1" t="s">
        <v>303</v>
      </c>
      <c r="B109" s="1">
        <v>560209</v>
      </c>
      <c r="C109" s="1" t="s">
        <v>386</v>
      </c>
    </row>
    <row r="110" spans="1:3" ht="38.5" customHeight="1" x14ac:dyDescent="0.35">
      <c r="A110" s="1" t="s">
        <v>304</v>
      </c>
      <c r="B110" s="1">
        <v>4030</v>
      </c>
      <c r="C110" s="1" t="s">
        <v>386</v>
      </c>
    </row>
    <row r="111" spans="1:3" ht="38.5" customHeight="1" x14ac:dyDescent="0.35">
      <c r="A111" s="1" t="s">
        <v>305</v>
      </c>
      <c r="B111" s="1">
        <v>1270000</v>
      </c>
      <c r="C111" s="1" t="s">
        <v>388</v>
      </c>
    </row>
    <row r="112" spans="1:3" ht="38.5" customHeight="1" x14ac:dyDescent="0.35">
      <c r="A112" s="1" t="s">
        <v>306</v>
      </c>
      <c r="B112" s="1">
        <v>7567</v>
      </c>
      <c r="C112" s="1" t="s">
        <v>388</v>
      </c>
    </row>
    <row r="113" spans="1:3" ht="38.5" customHeight="1" x14ac:dyDescent="0.35">
      <c r="A113" s="1" t="s">
        <v>307</v>
      </c>
      <c r="B113" s="1">
        <v>247091</v>
      </c>
      <c r="C113" s="1" t="s">
        <v>387</v>
      </c>
    </row>
    <row r="114" spans="1:3" ht="38.5" customHeight="1" x14ac:dyDescent="0.35">
      <c r="A114" s="1" t="s">
        <v>308</v>
      </c>
      <c r="B114" s="1">
        <v>8921082</v>
      </c>
      <c r="C114" s="1" t="s">
        <v>386</v>
      </c>
    </row>
    <row r="115" spans="1:3" ht="38.5" customHeight="1" x14ac:dyDescent="0.35">
      <c r="A115" s="1" t="s">
        <v>672</v>
      </c>
      <c r="B115" s="1">
        <v>1817</v>
      </c>
      <c r="C115" s="1" t="s">
        <v>387</v>
      </c>
    </row>
    <row r="116" spans="1:3" ht="38.5" customHeight="1" x14ac:dyDescent="0.35">
      <c r="A116" s="1" t="s">
        <v>309</v>
      </c>
      <c r="B116" s="1">
        <v>857651</v>
      </c>
      <c r="C116" s="1" t="s">
        <v>386</v>
      </c>
    </row>
    <row r="117" spans="1:3" ht="38.5" customHeight="1" x14ac:dyDescent="0.35">
      <c r="A117" s="1" t="s">
        <v>310</v>
      </c>
      <c r="B117" s="1">
        <v>32000</v>
      </c>
      <c r="C117" s="1" t="s">
        <v>388</v>
      </c>
    </row>
    <row r="118" spans="1:3" ht="38.5" customHeight="1" x14ac:dyDescent="0.35">
      <c r="A118" s="1" t="s">
        <v>311</v>
      </c>
      <c r="B118" s="1">
        <v>150246</v>
      </c>
      <c r="C118" s="1" t="s">
        <v>386</v>
      </c>
    </row>
    <row r="119" spans="1:3" ht="38.5" customHeight="1" x14ac:dyDescent="0.35">
      <c r="A119" s="1" t="s">
        <v>657</v>
      </c>
      <c r="B119" s="1">
        <v>609126</v>
      </c>
      <c r="C119" s="1" t="s">
        <v>388</v>
      </c>
    </row>
    <row r="120" spans="1:3" ht="38.5" customHeight="1" x14ac:dyDescent="0.35">
      <c r="A120" s="1" t="s">
        <v>312</v>
      </c>
      <c r="B120" s="1">
        <v>114187</v>
      </c>
      <c r="C120" s="1" t="s">
        <v>388</v>
      </c>
    </row>
    <row r="121" spans="1:3" ht="38.5" customHeight="1" x14ac:dyDescent="0.35">
      <c r="A121" s="1" t="s">
        <v>315</v>
      </c>
      <c r="B121" s="1">
        <v>233112</v>
      </c>
      <c r="C121" s="1" t="s">
        <v>386</v>
      </c>
    </row>
    <row r="122" spans="1:3" ht="38.5" customHeight="1" x14ac:dyDescent="0.35">
      <c r="A122" s="1" t="s">
        <v>316</v>
      </c>
      <c r="B122" s="1">
        <v>3309195</v>
      </c>
      <c r="C122" s="1" t="s">
        <v>387</v>
      </c>
    </row>
    <row r="123" spans="1:3" ht="38.5" customHeight="1" x14ac:dyDescent="0.35">
      <c r="A123" s="1" t="s">
        <v>317</v>
      </c>
      <c r="B123" s="1">
        <v>11</v>
      </c>
      <c r="C123" s="1" t="s">
        <v>387</v>
      </c>
    </row>
    <row r="124" spans="1:3" ht="38.5" customHeight="1" x14ac:dyDescent="0.35">
      <c r="A124" s="1" t="s">
        <v>318</v>
      </c>
      <c r="B124" s="1">
        <v>305000</v>
      </c>
      <c r="C124" s="1" t="s">
        <v>386</v>
      </c>
    </row>
    <row r="125" spans="1:3" ht="38.5" customHeight="1" x14ac:dyDescent="0.35">
      <c r="A125" s="1" t="s">
        <v>320</v>
      </c>
      <c r="B125" s="1">
        <v>13393</v>
      </c>
      <c r="C125" s="1" t="s">
        <v>387</v>
      </c>
    </row>
    <row r="126" spans="1:3" ht="38.5" customHeight="1" x14ac:dyDescent="0.35">
      <c r="A126" s="1" t="s">
        <v>321</v>
      </c>
      <c r="B126" s="1">
        <v>4682863</v>
      </c>
      <c r="C126" s="1" t="s">
        <v>386</v>
      </c>
    </row>
    <row r="127" spans="1:3" ht="38.5" customHeight="1" x14ac:dyDescent="0.35">
      <c r="A127" s="1" t="s">
        <v>322</v>
      </c>
      <c r="B127" s="1">
        <v>130091</v>
      </c>
      <c r="C127" s="1" t="s">
        <v>387</v>
      </c>
    </row>
    <row r="128" spans="1:3" ht="38.5" customHeight="1" x14ac:dyDescent="0.35">
      <c r="A128" s="1" t="s">
        <v>323</v>
      </c>
      <c r="B128" s="1">
        <v>1395535</v>
      </c>
      <c r="C128" s="1" t="s">
        <v>387</v>
      </c>
    </row>
    <row r="129" spans="1:3" ht="38.5" customHeight="1" x14ac:dyDescent="0.35">
      <c r="A129" s="1" t="s">
        <v>324</v>
      </c>
      <c r="B129" s="1">
        <v>6039846</v>
      </c>
      <c r="C129" s="1" t="s">
        <v>386</v>
      </c>
    </row>
    <row r="130" spans="1:3" ht="38.5" customHeight="1" x14ac:dyDescent="0.35">
      <c r="A130" s="1" t="s">
        <v>325</v>
      </c>
      <c r="B130" s="1">
        <v>10502000</v>
      </c>
      <c r="C130" s="1" t="s">
        <v>386</v>
      </c>
    </row>
    <row r="131" spans="1:3" ht="38.5" customHeight="1" x14ac:dyDescent="0.35">
      <c r="A131" s="1" t="s">
        <v>328</v>
      </c>
      <c r="B131" s="1">
        <v>326791</v>
      </c>
      <c r="C131" s="1" t="s">
        <v>386</v>
      </c>
    </row>
    <row r="132" spans="1:3" ht="38.5" customHeight="1" x14ac:dyDescent="0.35">
      <c r="A132" s="1" t="s">
        <v>329</v>
      </c>
      <c r="B132" s="1">
        <v>21543</v>
      </c>
      <c r="C132" s="1" t="s">
        <v>387</v>
      </c>
    </row>
    <row r="133" spans="1:3" ht="38.5" customHeight="1" x14ac:dyDescent="0.35">
      <c r="A133" s="1" t="s">
        <v>330</v>
      </c>
      <c r="B133" s="1">
        <v>2311339</v>
      </c>
      <c r="C133" s="1" t="s">
        <v>388</v>
      </c>
    </row>
    <row r="134" spans="1:3" ht="38.5" customHeight="1" x14ac:dyDescent="0.35">
      <c r="A134" s="1" t="s">
        <v>528</v>
      </c>
      <c r="B134" s="1">
        <v>2109500</v>
      </c>
      <c r="C134" s="1" t="s">
        <v>386</v>
      </c>
    </row>
    <row r="135" spans="1:3" ht="38.5" customHeight="1" x14ac:dyDescent="0.35">
      <c r="A135" s="1" t="s">
        <v>331</v>
      </c>
      <c r="B135" s="1">
        <v>1380599</v>
      </c>
      <c r="C135" s="1" t="s">
        <v>386</v>
      </c>
    </row>
    <row r="136" spans="1:3" ht="38.5" customHeight="1" x14ac:dyDescent="0.35">
      <c r="A136" s="1" t="s">
        <v>332</v>
      </c>
      <c r="B136" s="1">
        <v>880955</v>
      </c>
      <c r="C136" s="1" t="s">
        <v>386</v>
      </c>
    </row>
    <row r="137" spans="1:3" ht="38.5" customHeight="1" x14ac:dyDescent="0.35">
      <c r="A137" s="1" t="s">
        <v>333</v>
      </c>
      <c r="B137" s="1">
        <v>2126560</v>
      </c>
      <c r="C137" s="1" t="s">
        <v>386</v>
      </c>
    </row>
    <row r="138" spans="1:3" ht="38.5" customHeight="1" x14ac:dyDescent="0.35">
      <c r="A138" s="1" t="s">
        <v>334</v>
      </c>
      <c r="B138" s="1">
        <v>845</v>
      </c>
      <c r="C138" s="1" t="s">
        <v>387</v>
      </c>
    </row>
    <row r="139" spans="1:3" ht="38.5" customHeight="1" x14ac:dyDescent="0.35">
      <c r="A139" s="1" t="s">
        <v>335</v>
      </c>
      <c r="B139" s="1">
        <v>17063</v>
      </c>
      <c r="C139" s="1" t="s">
        <v>388</v>
      </c>
    </row>
    <row r="140" spans="1:3" ht="38.5" customHeight="1" x14ac:dyDescent="0.35">
      <c r="A140" s="1" t="s">
        <v>336</v>
      </c>
      <c r="B140" s="1">
        <v>402420</v>
      </c>
      <c r="C140" s="1" t="s">
        <v>386</v>
      </c>
    </row>
    <row r="141" spans="1:3" ht="38.5" customHeight="1" x14ac:dyDescent="0.35">
      <c r="A141" s="1" t="s">
        <v>337</v>
      </c>
      <c r="B141" s="1">
        <v>7618</v>
      </c>
      <c r="C141" s="1" t="s">
        <v>388</v>
      </c>
    </row>
    <row r="142" spans="1:3" ht="38.5" customHeight="1" x14ac:dyDescent="0.35">
      <c r="A142" s="1" t="s">
        <v>677</v>
      </c>
      <c r="B142" s="1">
        <v>343846</v>
      </c>
      <c r="C142" s="1" t="s">
        <v>387</v>
      </c>
    </row>
    <row r="143" spans="1:3" ht="38.5" customHeight="1" x14ac:dyDescent="0.35">
      <c r="A143" s="1" t="s">
        <v>338</v>
      </c>
      <c r="B143" s="1">
        <v>642964</v>
      </c>
      <c r="C143" s="1" t="s">
        <v>388</v>
      </c>
    </row>
    <row r="144" spans="1:3" ht="38.5" customHeight="1" x14ac:dyDescent="0.35">
      <c r="A144" s="1" t="s">
        <v>660</v>
      </c>
      <c r="B144" s="1">
        <v>1115000</v>
      </c>
      <c r="C144" s="1" t="s">
        <v>385</v>
      </c>
    </row>
    <row r="145" spans="1:3" ht="38.5" customHeight="1" x14ac:dyDescent="0.35">
      <c r="A145" s="1" t="s">
        <v>673</v>
      </c>
      <c r="B145" s="1">
        <v>17988</v>
      </c>
      <c r="C145" s="1" t="s">
        <v>387</v>
      </c>
    </row>
    <row r="146" spans="1:3" ht="38.5" customHeight="1" x14ac:dyDescent="0.35">
      <c r="A146" s="1" t="s">
        <v>339</v>
      </c>
      <c r="B146" s="1">
        <v>182882</v>
      </c>
      <c r="C146" s="1" t="s">
        <v>386</v>
      </c>
    </row>
    <row r="147" spans="1:3" ht="38.5" customHeight="1" x14ac:dyDescent="0.35">
      <c r="A147" s="1" t="s">
        <v>670</v>
      </c>
      <c r="B147" s="1">
        <v>366772</v>
      </c>
      <c r="C147" s="1" t="s">
        <v>387</v>
      </c>
    </row>
    <row r="148" spans="1:3" ht="38.5" customHeight="1" x14ac:dyDescent="0.35">
      <c r="A148" s="1" t="s">
        <v>340</v>
      </c>
      <c r="B148" s="1">
        <v>479966</v>
      </c>
      <c r="C148" s="1" t="s">
        <v>387</v>
      </c>
    </row>
    <row r="149" spans="1:3" ht="38.5" customHeight="1" x14ac:dyDescent="0.35">
      <c r="A149" s="1" t="s">
        <v>659</v>
      </c>
      <c r="B149" s="1">
        <v>135659</v>
      </c>
      <c r="C149" s="1" t="s">
        <v>387</v>
      </c>
    </row>
    <row r="150" spans="1:3" ht="38.5" customHeight="1" x14ac:dyDescent="0.35">
      <c r="A150" s="1" t="s">
        <v>678</v>
      </c>
      <c r="B150" s="1">
        <v>4585729</v>
      </c>
      <c r="C150" s="1" t="s">
        <v>387</v>
      </c>
    </row>
    <row r="151" spans="1:3" ht="38.5" customHeight="1" x14ac:dyDescent="0.35">
      <c r="A151" s="1" t="s">
        <v>342</v>
      </c>
      <c r="B151" s="1">
        <v>561440</v>
      </c>
      <c r="C151" s="1" t="s">
        <v>386</v>
      </c>
    </row>
    <row r="152" spans="1:3" ht="38.5" customHeight="1" x14ac:dyDescent="0.35">
      <c r="A152" s="1" t="s">
        <v>674</v>
      </c>
      <c r="B152" s="1">
        <v>2852000</v>
      </c>
      <c r="C152" s="1" t="s">
        <v>386</v>
      </c>
    </row>
    <row r="153" spans="1:3" ht="38.5" customHeight="1" x14ac:dyDescent="0.35">
      <c r="A153" s="1" t="s">
        <v>344</v>
      </c>
      <c r="B153" s="1">
        <v>468904</v>
      </c>
      <c r="C153" s="1" t="s">
        <v>387</v>
      </c>
    </row>
    <row r="154" spans="1:3" ht="38.5" customHeight="1" x14ac:dyDescent="0.35">
      <c r="A154" s="1" t="s">
        <v>345</v>
      </c>
      <c r="B154" s="1">
        <v>2193</v>
      </c>
      <c r="C154" s="1" t="s">
        <v>387</v>
      </c>
    </row>
    <row r="155" spans="1:3" ht="38.5" customHeight="1" x14ac:dyDescent="0.35">
      <c r="A155" s="1" t="s">
        <v>346</v>
      </c>
      <c r="B155" s="1">
        <v>226</v>
      </c>
      <c r="C155" s="1" t="s">
        <v>387</v>
      </c>
    </row>
    <row r="156" spans="1:3" ht="38.5" customHeight="1" x14ac:dyDescent="0.35">
      <c r="A156" s="1" t="s">
        <v>347</v>
      </c>
      <c r="B156" s="1">
        <v>515</v>
      </c>
      <c r="C156" s="1" t="s">
        <v>386</v>
      </c>
    </row>
    <row r="157" spans="1:3" ht="38.5" customHeight="1" x14ac:dyDescent="0.35">
      <c r="A157" s="1" t="s">
        <v>348</v>
      </c>
      <c r="B157" s="1">
        <v>8557</v>
      </c>
      <c r="C157" s="1" t="s">
        <v>388</v>
      </c>
    </row>
    <row r="158" spans="1:3" ht="38.5" customHeight="1" x14ac:dyDescent="0.35">
      <c r="A158" s="1" t="s">
        <v>349</v>
      </c>
      <c r="B158" s="1">
        <v>1937</v>
      </c>
      <c r="C158" s="1" t="s">
        <v>388</v>
      </c>
    </row>
    <row r="159" spans="1:3" ht="38.5" customHeight="1" x14ac:dyDescent="0.35">
      <c r="A159" s="1" t="s">
        <v>350</v>
      </c>
      <c r="B159" s="1">
        <v>482928</v>
      </c>
      <c r="C159" s="1" t="s">
        <v>388</v>
      </c>
    </row>
    <row r="160" spans="1:3" ht="38.5" customHeight="1" x14ac:dyDescent="0.35">
      <c r="A160" s="1" t="s">
        <v>351</v>
      </c>
      <c r="B160" s="1">
        <v>281184</v>
      </c>
      <c r="C160" s="1" t="s">
        <v>386</v>
      </c>
    </row>
    <row r="161" spans="1:3" ht="38.5" customHeight="1" x14ac:dyDescent="0.35">
      <c r="A161" s="1" t="s">
        <v>352</v>
      </c>
      <c r="B161" s="1">
        <v>83</v>
      </c>
      <c r="C161" s="1" t="s">
        <v>386</v>
      </c>
    </row>
    <row r="162" spans="1:3" ht="38.5" customHeight="1" x14ac:dyDescent="0.35">
      <c r="A162" s="1" t="s">
        <v>353</v>
      </c>
      <c r="B162" s="1">
        <v>46132</v>
      </c>
      <c r="C162" s="1" t="s">
        <v>388</v>
      </c>
    </row>
    <row r="163" spans="1:3" ht="38.5" customHeight="1" x14ac:dyDescent="0.35">
      <c r="A163" s="1" t="s">
        <v>354</v>
      </c>
      <c r="B163" s="1">
        <v>85</v>
      </c>
      <c r="C163" s="1" t="s">
        <v>388</v>
      </c>
    </row>
    <row r="164" spans="1:3" ht="38.5" customHeight="1" x14ac:dyDescent="0.35">
      <c r="A164" s="1" t="s">
        <v>355</v>
      </c>
      <c r="B164" s="1">
        <v>34380</v>
      </c>
      <c r="C164" s="1" t="s">
        <v>386</v>
      </c>
    </row>
    <row r="165" spans="1:3" ht="38.5" customHeight="1" x14ac:dyDescent="0.35">
      <c r="A165" s="1" t="s">
        <v>356</v>
      </c>
      <c r="B165" s="1">
        <v>105410</v>
      </c>
      <c r="C165" s="1" t="s">
        <v>386</v>
      </c>
    </row>
    <row r="166" spans="1:3" ht="38.5" customHeight="1" x14ac:dyDescent="0.35">
      <c r="A166" s="1" t="s">
        <v>357</v>
      </c>
      <c r="B166" s="1">
        <v>511646</v>
      </c>
      <c r="C166" s="1" t="s">
        <v>388</v>
      </c>
    </row>
    <row r="167" spans="1:3" ht="38.5" customHeight="1" x14ac:dyDescent="0.35">
      <c r="A167" s="1" t="s">
        <v>358</v>
      </c>
      <c r="B167" s="1">
        <v>3357625</v>
      </c>
      <c r="C167" s="1" t="s">
        <v>387</v>
      </c>
    </row>
    <row r="168" spans="1:3" ht="38.5" customHeight="1" x14ac:dyDescent="0.35">
      <c r="A168" s="1" t="s">
        <v>359</v>
      </c>
      <c r="B168" s="1">
        <v>966271</v>
      </c>
      <c r="C168" s="1" t="s">
        <v>387</v>
      </c>
    </row>
    <row r="169" spans="1:3" ht="38.5" customHeight="1" x14ac:dyDescent="0.35">
      <c r="A169" s="1" t="s">
        <v>360</v>
      </c>
      <c r="B169" s="1">
        <v>164177</v>
      </c>
      <c r="C169" s="1" t="s">
        <v>386</v>
      </c>
    </row>
    <row r="170" spans="1:3" ht="38.5" customHeight="1" x14ac:dyDescent="0.35">
      <c r="A170" s="1" t="s">
        <v>361</v>
      </c>
      <c r="B170" s="1">
        <v>433650</v>
      </c>
      <c r="C170" s="1" t="s">
        <v>386</v>
      </c>
    </row>
    <row r="171" spans="1:3" ht="38.5" customHeight="1" x14ac:dyDescent="0.35">
      <c r="A171" s="1" t="s">
        <v>362</v>
      </c>
      <c r="B171" s="1">
        <v>602708</v>
      </c>
      <c r="C171" s="1" t="s">
        <v>386</v>
      </c>
    </row>
    <row r="172" spans="1:3" ht="38.5" customHeight="1" x14ac:dyDescent="0.35">
      <c r="A172" s="1" t="s">
        <v>363</v>
      </c>
      <c r="B172" s="1">
        <v>7229</v>
      </c>
      <c r="C172" s="1" t="s">
        <v>387</v>
      </c>
    </row>
    <row r="173" spans="1:3" ht="38.5" customHeight="1" x14ac:dyDescent="0.35">
      <c r="A173" s="1" t="s">
        <v>364</v>
      </c>
      <c r="B173" s="1">
        <v>887582</v>
      </c>
      <c r="C173" s="1" t="s">
        <v>388</v>
      </c>
    </row>
    <row r="174" spans="1:3" ht="38.5" customHeight="1" x14ac:dyDescent="0.35">
      <c r="A174" s="1" t="s">
        <v>366</v>
      </c>
      <c r="B174" s="1">
        <v>4343284</v>
      </c>
      <c r="C174" s="1" t="s">
        <v>388</v>
      </c>
    </row>
    <row r="175" spans="1:3" ht="38.5" customHeight="1" x14ac:dyDescent="0.35">
      <c r="A175" s="1" t="s">
        <v>341</v>
      </c>
      <c r="B175" s="1">
        <v>231310</v>
      </c>
      <c r="C175" s="1" t="s">
        <v>386</v>
      </c>
    </row>
    <row r="176" spans="1:3" ht="38.5" customHeight="1" x14ac:dyDescent="0.35">
      <c r="A176" s="1" t="s">
        <v>367</v>
      </c>
      <c r="B176" s="1">
        <v>724716</v>
      </c>
      <c r="C176" s="1" t="s">
        <v>388</v>
      </c>
    </row>
    <row r="177" spans="1:3" ht="38.5" customHeight="1" x14ac:dyDescent="0.35">
      <c r="A177" s="1" t="s">
        <v>679</v>
      </c>
      <c r="B177" s="1">
        <v>13342</v>
      </c>
      <c r="C177" s="1" t="s">
        <v>388</v>
      </c>
    </row>
    <row r="178" spans="1:3" ht="38.5" customHeight="1" x14ac:dyDescent="0.35">
      <c r="A178" s="1" t="s">
        <v>368</v>
      </c>
      <c r="B178" s="1">
        <v>81000</v>
      </c>
      <c r="C178" s="1" t="s">
        <v>388</v>
      </c>
    </row>
    <row r="179" spans="1:3" ht="38.5" customHeight="1" x14ac:dyDescent="0.35">
      <c r="A179" s="1" t="s">
        <v>369</v>
      </c>
      <c r="B179" s="1">
        <v>1820</v>
      </c>
      <c r="C179" s="1" t="s">
        <v>387</v>
      </c>
    </row>
    <row r="180" spans="1:3" ht="38.5" customHeight="1" x14ac:dyDescent="0.35">
      <c r="A180" s="1" t="s">
        <v>370</v>
      </c>
      <c r="B180" s="1">
        <v>6800</v>
      </c>
      <c r="C180" s="1" t="s">
        <v>388</v>
      </c>
    </row>
    <row r="181" spans="1:3" ht="38.5" customHeight="1" x14ac:dyDescent="0.35">
      <c r="A181" s="1" t="s">
        <v>371</v>
      </c>
      <c r="B181" s="1">
        <v>188216</v>
      </c>
      <c r="C181" s="1" t="s">
        <v>388</v>
      </c>
    </row>
    <row r="182" spans="1:3" ht="38.5" customHeight="1" x14ac:dyDescent="0.35">
      <c r="A182" s="1" t="s">
        <v>527</v>
      </c>
      <c r="B182" s="1">
        <v>5077812</v>
      </c>
      <c r="C182" s="1" t="s">
        <v>386</v>
      </c>
    </row>
    <row r="183" spans="1:3" ht="38.5" customHeight="1" x14ac:dyDescent="0.35">
      <c r="A183" s="1" t="s">
        <v>372</v>
      </c>
      <c r="B183" s="1">
        <v>909318</v>
      </c>
      <c r="C183" s="1" t="s">
        <v>386</v>
      </c>
    </row>
    <row r="184" spans="1:3" ht="38.5" customHeight="1" x14ac:dyDescent="0.35">
      <c r="A184" s="1" t="s">
        <v>374</v>
      </c>
      <c r="B184" s="1">
        <v>1337300</v>
      </c>
      <c r="C184" s="1" t="s">
        <v>386</v>
      </c>
    </row>
    <row r="185" spans="1:3" ht="38.5" customHeight="1" x14ac:dyDescent="0.35">
      <c r="A185" s="1" t="s">
        <v>375</v>
      </c>
      <c r="B185" s="1">
        <v>2286220</v>
      </c>
      <c r="C185" s="1" t="s">
        <v>387</v>
      </c>
    </row>
    <row r="186" spans="1:3" ht="38.5" customHeight="1" x14ac:dyDescent="0.35">
      <c r="A186" s="1" t="s">
        <v>376</v>
      </c>
      <c r="B186" s="1">
        <v>10745</v>
      </c>
      <c r="C186" s="1" t="s">
        <v>386</v>
      </c>
    </row>
    <row r="187" spans="1:3" ht="38.5" customHeight="1" x14ac:dyDescent="0.35">
      <c r="A187" s="1" t="s">
        <v>680</v>
      </c>
      <c r="B187" s="1">
        <v>1671487</v>
      </c>
      <c r="C187" s="1" t="s">
        <v>387</v>
      </c>
    </row>
    <row r="188" spans="1:3" ht="38.5" customHeight="1" x14ac:dyDescent="0.35">
      <c r="A188" s="1" t="s">
        <v>479</v>
      </c>
      <c r="B188" s="1">
        <v>1820850</v>
      </c>
      <c r="C188" s="1" t="s">
        <v>387</v>
      </c>
    </row>
    <row r="189" spans="1:3" ht="38.5" customHeight="1" x14ac:dyDescent="0.35">
      <c r="A189" s="1" t="s">
        <v>377</v>
      </c>
      <c r="B189" s="1">
        <v>1433748</v>
      </c>
      <c r="C189" s="1" t="s">
        <v>388</v>
      </c>
    </row>
    <row r="190" spans="1:3" ht="38.5" customHeight="1" x14ac:dyDescent="0.35">
      <c r="A190" s="1" t="s">
        <v>378</v>
      </c>
      <c r="B190" s="1">
        <v>1374009</v>
      </c>
      <c r="C190" s="1" t="s">
        <v>387</v>
      </c>
    </row>
    <row r="191" spans="1:3" ht="38.5" customHeight="1" x14ac:dyDescent="0.35">
      <c r="A191" s="1" t="s">
        <v>379</v>
      </c>
      <c r="B191" s="1">
        <v>2737822</v>
      </c>
      <c r="C191" s="1" t="s">
        <v>387</v>
      </c>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07633-1A56-4AD1-B043-15F076E030E8}">
  <sheetPr>
    <tabColor rgb="FFFF0000"/>
  </sheetPr>
  <dimension ref="A2:Q41"/>
  <sheetViews>
    <sheetView zoomScale="84" zoomScaleNormal="84" workbookViewId="0">
      <pane xSplit="1" ySplit="3" topLeftCell="B26" activePane="bottomRight" state="frozen"/>
      <selection activeCell="F27" sqref="F27"/>
      <selection pane="topRight" activeCell="F27" sqref="F27"/>
      <selection pane="bottomLeft" activeCell="F27" sqref="F27"/>
      <selection pane="bottomRight" activeCell="F27" sqref="F27"/>
    </sheetView>
  </sheetViews>
  <sheetFormatPr baseColWidth="10" defaultColWidth="10.81640625" defaultRowHeight="14.5" x14ac:dyDescent="0.35"/>
  <cols>
    <col min="1" max="1" width="19.81640625" style="86" customWidth="1"/>
    <col min="2" max="4" width="19" style="86" customWidth="1"/>
    <col min="5" max="5" width="22.453125" style="86" customWidth="1"/>
    <col min="6" max="9" width="19" style="86" customWidth="1"/>
    <col min="10" max="10" width="22.26953125" style="86" customWidth="1"/>
    <col min="11" max="11" width="20.1796875" style="86" customWidth="1"/>
    <col min="12" max="13" width="27.7265625" style="86" customWidth="1"/>
    <col min="14" max="14" width="27.7265625" style="87" customWidth="1"/>
    <col min="15" max="15" width="10.81640625" style="86"/>
    <col min="16" max="16" width="41.81640625" style="87" customWidth="1"/>
    <col min="17" max="17" width="21" style="86" customWidth="1"/>
    <col min="18" max="16384" width="10.81640625" style="86"/>
  </cols>
  <sheetData>
    <row r="2" spans="1:17" ht="33.65" customHeight="1" x14ac:dyDescent="0.35">
      <c r="B2" s="194" t="s">
        <v>726</v>
      </c>
      <c r="C2" s="194"/>
      <c r="D2" s="194"/>
      <c r="E2" s="194"/>
      <c r="F2" s="194"/>
      <c r="G2" s="194"/>
      <c r="H2" s="194"/>
      <c r="I2" s="194"/>
      <c r="J2" s="194"/>
      <c r="K2" s="194"/>
      <c r="L2" s="194"/>
      <c r="M2" s="194"/>
      <c r="N2" s="194"/>
    </row>
    <row r="3" spans="1:17" ht="33.65" customHeight="1" x14ac:dyDescent="0.35">
      <c r="B3" s="195" t="s">
        <v>565</v>
      </c>
      <c r="C3" s="195"/>
      <c r="D3" s="195"/>
      <c r="E3" s="195"/>
      <c r="F3" s="195"/>
      <c r="G3" s="196" t="s">
        <v>725</v>
      </c>
      <c r="H3" s="197"/>
      <c r="I3" s="197"/>
      <c r="J3" s="197"/>
      <c r="K3" s="198"/>
      <c r="L3" s="195" t="s">
        <v>563</v>
      </c>
      <c r="M3" s="195"/>
      <c r="N3" s="195"/>
      <c r="P3" s="94" t="s">
        <v>562</v>
      </c>
    </row>
    <row r="4" spans="1:17" ht="30.65" customHeight="1" x14ac:dyDescent="0.35">
      <c r="A4" s="89" t="s">
        <v>561</v>
      </c>
      <c r="B4" s="89" t="s">
        <v>419</v>
      </c>
      <c r="C4" s="89" t="s">
        <v>558</v>
      </c>
      <c r="D4" s="89" t="s">
        <v>429</v>
      </c>
      <c r="E4" s="89" t="s">
        <v>560</v>
      </c>
      <c r="F4" s="96" t="s">
        <v>559</v>
      </c>
      <c r="G4" s="89" t="s">
        <v>419</v>
      </c>
      <c r="H4" s="89" t="s">
        <v>558</v>
      </c>
      <c r="I4" s="89" t="s">
        <v>429</v>
      </c>
      <c r="J4" s="89" t="s">
        <v>557</v>
      </c>
      <c r="K4" s="96" t="s">
        <v>556</v>
      </c>
      <c r="L4" s="89" t="s">
        <v>555</v>
      </c>
      <c r="M4" s="95" t="s">
        <v>554</v>
      </c>
      <c r="N4" s="95" t="s">
        <v>553</v>
      </c>
      <c r="P4" s="94" t="s">
        <v>552</v>
      </c>
      <c r="Q4" s="93"/>
    </row>
    <row r="5" spans="1:17" ht="30.65" customHeight="1" x14ac:dyDescent="0.35">
      <c r="A5" s="89" t="s">
        <v>222</v>
      </c>
      <c r="B5" s="89">
        <f>IFERROR(VLOOKUP('Total EUROSTATS (2024)'!A5,'Veaux (EUROSTATS) (2024)'!$A$3:$C$39,3,FALSE),"-")</f>
        <v>346690</v>
      </c>
      <c r="C5" s="89">
        <f>IFERROR(VLOOKUP('Total EUROSTATS (2024)'!A5,'Jeune bovin (EUROSTATS) (2024)'!$A$3:$C$39,3,FALSE),"-")</f>
        <v>8960</v>
      </c>
      <c r="D5" s="89">
        <f>IFERROR(VLOOKUP('Total EUROSTATS (2024)'!A5,'Gros bovin (EUROSTATS) (2024)'!$A$3:$C$39,3,FALSE),"-")</f>
        <v>453570</v>
      </c>
      <c r="E5" s="89">
        <f t="shared" ref="E5:E41" si="0">SUM(C5:D5)</f>
        <v>462530</v>
      </c>
      <c r="F5" s="91">
        <f t="shared" ref="F5:F41" si="1">SUM(B5:D5)</f>
        <v>809220</v>
      </c>
      <c r="G5" s="89"/>
      <c r="H5" s="89"/>
      <c r="I5" s="89"/>
      <c r="J5" s="89"/>
      <c r="K5" s="91">
        <f t="shared" ref="K5:K41" si="2">SUM(G5:I5)</f>
        <v>0</v>
      </c>
      <c r="L5" s="90">
        <f t="shared" ref="L5:L41" si="3">SUM(B5,G5)</f>
        <v>346690</v>
      </c>
      <c r="M5" s="90">
        <f t="shared" ref="M5:M41" si="4">SUM(E5,J5)</f>
        <v>462530</v>
      </c>
      <c r="N5" s="89">
        <f t="shared" ref="N5:N41" si="5">SUM(L5:M5)</f>
        <v>809220</v>
      </c>
      <c r="P5" s="88">
        <f t="shared" ref="P5:P33" si="6">L5*100/N5</f>
        <v>42.842490299300565</v>
      </c>
      <c r="Q5" s="92"/>
    </row>
    <row r="6" spans="1:17" ht="30.65" customHeight="1" x14ac:dyDescent="0.35">
      <c r="A6" s="89" t="s">
        <v>229</v>
      </c>
      <c r="B6" s="89">
        <f>IFERROR(VLOOKUP('Total EUROSTATS (2024)'!A6,'Veaux (EUROSTATS) (2024)'!$A$3:$C$39,3,FALSE),"-")</f>
        <v>1690</v>
      </c>
      <c r="C6" s="89">
        <f>IFERROR(VLOOKUP('Total EUROSTATS (2024)'!A6,'Jeune bovin (EUROSTATS) (2024)'!$A$3:$C$39,3,FALSE),"-")</f>
        <v>2550</v>
      </c>
      <c r="D6" s="89">
        <f>IFERROR(VLOOKUP('Total EUROSTATS (2024)'!A6,'Gros bovin (EUROSTATS) (2024)'!$A$3:$C$39,3,FALSE),"-")</f>
        <v>31700</v>
      </c>
      <c r="E6" s="89">
        <f t="shared" si="0"/>
        <v>34250</v>
      </c>
      <c r="F6" s="91">
        <f t="shared" si="1"/>
        <v>35940</v>
      </c>
      <c r="G6" s="89"/>
      <c r="H6" s="89"/>
      <c r="I6" s="89"/>
      <c r="J6" s="89"/>
      <c r="K6" s="91">
        <f t="shared" si="2"/>
        <v>0</v>
      </c>
      <c r="L6" s="90">
        <f t="shared" si="3"/>
        <v>1690</v>
      </c>
      <c r="M6" s="90">
        <f t="shared" si="4"/>
        <v>34250</v>
      </c>
      <c r="N6" s="89">
        <f t="shared" si="5"/>
        <v>35940</v>
      </c>
      <c r="P6" s="88">
        <f t="shared" si="6"/>
        <v>4.702281580411797</v>
      </c>
    </row>
    <row r="7" spans="1:17" ht="30.65" customHeight="1" x14ac:dyDescent="0.35">
      <c r="A7" s="89" t="s">
        <v>341</v>
      </c>
      <c r="B7" s="89">
        <f>IFERROR(VLOOKUP('Total EUROSTATS (2024)'!A7,'Veaux (EUROSTATS) (2024)'!$A$3:$C$39,3,FALSE),"-")</f>
        <v>4930</v>
      </c>
      <c r="C7" s="89">
        <f>IFERROR(VLOOKUP('Total EUROSTATS (2024)'!A7,'Jeune bovin (EUROSTATS) (2024)'!$A$3:$C$39,3,FALSE),"-")</f>
        <v>2580</v>
      </c>
      <c r="D7" s="89">
        <f>IFERROR(VLOOKUP('Total EUROSTATS (2024)'!A7,'Gros bovin (EUROSTATS) (2024)'!$A$3:$C$39,3,FALSE),"-")</f>
        <v>216760</v>
      </c>
      <c r="E7" s="89">
        <f t="shared" si="0"/>
        <v>219340</v>
      </c>
      <c r="F7" s="91">
        <f t="shared" si="1"/>
        <v>224270</v>
      </c>
      <c r="G7" s="89"/>
      <c r="H7" s="89"/>
      <c r="I7" s="89"/>
      <c r="J7" s="89"/>
      <c r="K7" s="91">
        <f t="shared" si="2"/>
        <v>0</v>
      </c>
      <c r="L7" s="90">
        <f t="shared" si="3"/>
        <v>4930</v>
      </c>
      <c r="M7" s="90">
        <f t="shared" si="4"/>
        <v>219340</v>
      </c>
      <c r="N7" s="89">
        <f t="shared" si="5"/>
        <v>224270</v>
      </c>
      <c r="P7" s="88">
        <f t="shared" si="6"/>
        <v>2.198243189013243</v>
      </c>
    </row>
    <row r="8" spans="1:17" ht="30.65" customHeight="1" x14ac:dyDescent="0.35">
      <c r="A8" s="89" t="s">
        <v>247</v>
      </c>
      <c r="B8" s="89">
        <f>IFERROR(VLOOKUP('Total EUROSTATS (2024)'!A8,'Veaux (EUROSTATS) (2024)'!$A$3:$C$39,3,FALSE),"-")</f>
        <v>400</v>
      </c>
      <c r="C8" s="89">
        <f>IFERROR(VLOOKUP('Total EUROSTATS (2024)'!A8,'Jeune bovin (EUROSTATS) (2024)'!$A$3:$C$39,3,FALSE),"-")</f>
        <v>158570</v>
      </c>
      <c r="D8" s="89">
        <f>IFERROR(VLOOKUP('Total EUROSTATS (2024)'!A8,'Gros bovin (EUROSTATS) (2024)'!$A$3:$C$39,3,FALSE),"-")</f>
        <v>273730</v>
      </c>
      <c r="E8" s="89">
        <f t="shared" si="0"/>
        <v>432300</v>
      </c>
      <c r="F8" s="91">
        <f t="shared" si="1"/>
        <v>432700</v>
      </c>
      <c r="G8" s="89"/>
      <c r="H8" s="89"/>
      <c r="I8" s="89"/>
      <c r="J8" s="89"/>
      <c r="K8" s="91">
        <f t="shared" si="2"/>
        <v>0</v>
      </c>
      <c r="L8" s="90">
        <f t="shared" si="3"/>
        <v>400</v>
      </c>
      <c r="M8" s="90">
        <f t="shared" si="4"/>
        <v>432300</v>
      </c>
      <c r="N8" s="89">
        <f t="shared" si="5"/>
        <v>432700</v>
      </c>
      <c r="P8" s="88">
        <f t="shared" si="6"/>
        <v>9.2442801016870815E-2</v>
      </c>
    </row>
    <row r="9" spans="1:17" ht="30.65" customHeight="1" x14ac:dyDescent="0.35">
      <c r="A9" s="89" t="s">
        <v>209</v>
      </c>
      <c r="B9" s="89">
        <f>IFERROR(VLOOKUP('Total EUROSTATS (2024)'!A9,'Veaux (EUROSTATS) (2024)'!$A$3:$C$39,3,FALSE),"-")</f>
        <v>289230</v>
      </c>
      <c r="C9" s="89">
        <f>IFERROR(VLOOKUP('Total EUROSTATS (2024)'!A9,'Jeune bovin (EUROSTATS) (2024)'!$A$3:$C$39,3,FALSE),"-")</f>
        <v>15280</v>
      </c>
      <c r="D9" s="89">
        <f>IFERROR(VLOOKUP('Total EUROSTATS (2024)'!A9,'Gros bovin (EUROSTATS) (2024)'!$A$3:$C$39,3,FALSE),"-")</f>
        <v>2703140</v>
      </c>
      <c r="E9" s="89">
        <f t="shared" si="0"/>
        <v>2718420</v>
      </c>
      <c r="F9" s="91">
        <f t="shared" si="1"/>
        <v>3007650</v>
      </c>
      <c r="G9" s="89"/>
      <c r="H9" s="89"/>
      <c r="I9" s="89"/>
      <c r="J9" s="89"/>
      <c r="K9" s="91">
        <f t="shared" si="2"/>
        <v>0</v>
      </c>
      <c r="L9" s="90">
        <f t="shared" si="3"/>
        <v>289230</v>
      </c>
      <c r="M9" s="90">
        <f t="shared" si="4"/>
        <v>2718420</v>
      </c>
      <c r="N9" s="89">
        <f t="shared" si="5"/>
        <v>3007650</v>
      </c>
      <c r="P9" s="88">
        <f t="shared" si="6"/>
        <v>9.6164779811480727</v>
      </c>
    </row>
    <row r="10" spans="1:17" ht="30.65" customHeight="1" x14ac:dyDescent="0.35">
      <c r="A10" s="89" t="s">
        <v>252</v>
      </c>
      <c r="B10" s="89">
        <f>IFERROR(VLOOKUP('Total EUROSTATS (2024)'!A10,'Veaux (EUROSTATS) (2024)'!$A$3:$C$39,3,FALSE),"-")</f>
        <v>1910</v>
      </c>
      <c r="C10" s="89">
        <f>IFERROR(VLOOKUP('Total EUROSTATS (2024)'!A10,'Jeune bovin (EUROSTATS) (2024)'!$A$3:$C$39,3,FALSE),"-")</f>
        <v>590</v>
      </c>
      <c r="D10" s="89">
        <f>IFERROR(VLOOKUP('Total EUROSTATS (2024)'!A10,'Gros bovin (EUROSTATS) (2024)'!$A$3:$C$39,3,FALSE),"-")</f>
        <v>26720</v>
      </c>
      <c r="E10" s="89">
        <f t="shared" si="0"/>
        <v>27310</v>
      </c>
      <c r="F10" s="91">
        <f t="shared" si="1"/>
        <v>29220</v>
      </c>
      <c r="G10" s="89"/>
      <c r="H10" s="89"/>
      <c r="I10" s="89"/>
      <c r="J10" s="89"/>
      <c r="K10" s="91">
        <f t="shared" si="2"/>
        <v>0</v>
      </c>
      <c r="L10" s="90">
        <f t="shared" si="3"/>
        <v>1910</v>
      </c>
      <c r="M10" s="90">
        <f t="shared" si="4"/>
        <v>27310</v>
      </c>
      <c r="N10" s="89">
        <f t="shared" si="5"/>
        <v>29220</v>
      </c>
      <c r="P10" s="88">
        <f t="shared" si="6"/>
        <v>6.5366187542778915</v>
      </c>
    </row>
    <row r="11" spans="1:17" ht="30.65" customHeight="1" x14ac:dyDescent="0.35">
      <c r="A11" s="89" t="s">
        <v>278</v>
      </c>
      <c r="B11" s="89">
        <f>IFERROR(VLOOKUP('Total EUROSTATS (2024)'!A11,'Veaux (EUROSTATS) (2024)'!$A$3:$C$39,3,FALSE),"-")</f>
        <v>20920</v>
      </c>
      <c r="C11" s="89">
        <f>IFERROR(VLOOKUP('Total EUROSTATS (2024)'!A11,'Jeune bovin (EUROSTATS) (2024)'!$A$3:$C$39,3,FALSE),"-")</f>
        <v>2160</v>
      </c>
      <c r="D11" s="89">
        <f>IFERROR(VLOOKUP('Total EUROSTATS (2024)'!A11,'Gros bovin (EUROSTATS) (2024)'!$A$3:$C$39,3,FALSE),"-")</f>
        <v>1882410</v>
      </c>
      <c r="E11" s="89">
        <f t="shared" si="0"/>
        <v>1884570</v>
      </c>
      <c r="F11" s="91">
        <f t="shared" si="1"/>
        <v>1905490</v>
      </c>
      <c r="G11" s="89"/>
      <c r="H11" s="89"/>
      <c r="I11" s="89"/>
      <c r="J11" s="89"/>
      <c r="K11" s="91">
        <f t="shared" si="2"/>
        <v>0</v>
      </c>
      <c r="L11" s="90">
        <f t="shared" si="3"/>
        <v>20920</v>
      </c>
      <c r="M11" s="90">
        <f t="shared" si="4"/>
        <v>1884570</v>
      </c>
      <c r="N11" s="89">
        <f t="shared" si="5"/>
        <v>1905490</v>
      </c>
      <c r="P11" s="88">
        <f t="shared" si="6"/>
        <v>1.0978803352418538</v>
      </c>
    </row>
    <row r="12" spans="1:17" ht="30.65" customHeight="1" x14ac:dyDescent="0.35">
      <c r="A12" s="89" t="s">
        <v>263</v>
      </c>
      <c r="B12" s="89">
        <f>IFERROR(VLOOKUP('Total EUROSTATS (2024)'!A12,'Veaux (EUROSTATS) (2024)'!$A$3:$C$39,3,FALSE),"-")</f>
        <v>6380</v>
      </c>
      <c r="C12" s="89">
        <f>IFERROR(VLOOKUP('Total EUROSTATS (2024)'!A12,'Jeune bovin (EUROSTATS) (2024)'!$A$3:$C$39,3,FALSE),"-")</f>
        <v>44090</v>
      </c>
      <c r="D12" s="89">
        <f>IFERROR(VLOOKUP('Total EUROSTATS (2024)'!A12,'Gros bovin (EUROSTATS) (2024)'!$A$3:$C$39,3,FALSE),"-")</f>
        <v>88020</v>
      </c>
      <c r="E12" s="89">
        <f t="shared" si="0"/>
        <v>132110</v>
      </c>
      <c r="F12" s="91">
        <f t="shared" si="1"/>
        <v>138490</v>
      </c>
      <c r="G12" s="89"/>
      <c r="H12" s="89"/>
      <c r="I12" s="89"/>
      <c r="J12" s="89"/>
      <c r="K12" s="91">
        <f t="shared" si="2"/>
        <v>0</v>
      </c>
      <c r="L12" s="90">
        <f t="shared" si="3"/>
        <v>6380</v>
      </c>
      <c r="M12" s="90">
        <f t="shared" si="4"/>
        <v>132110</v>
      </c>
      <c r="N12" s="89">
        <f t="shared" si="5"/>
        <v>138490</v>
      </c>
      <c r="P12" s="88">
        <f t="shared" si="6"/>
        <v>4.6068308181096107</v>
      </c>
    </row>
    <row r="13" spans="1:17" ht="30.65" customHeight="1" x14ac:dyDescent="0.35">
      <c r="A13" s="89" t="s">
        <v>251</v>
      </c>
      <c r="B13" s="89">
        <f>IFERROR(VLOOKUP('Total EUROSTATS (2024)'!A13,'Veaux (EUROSTATS) (2024)'!$A$3:$C$39,3,FALSE),"-")</f>
        <v>51240</v>
      </c>
      <c r="C13" s="89">
        <f>IFERROR(VLOOKUP('Total EUROSTATS (2024)'!A13,'Jeune bovin (EUROSTATS) (2024)'!$A$3:$C$39,3,FALSE),"-")</f>
        <v>750830</v>
      </c>
      <c r="D13" s="89">
        <f>IFERROR(VLOOKUP('Total EUROSTATS (2024)'!A13,'Gros bovin (EUROSTATS) (2024)'!$A$3:$C$39,3,FALSE),"-")</f>
        <v>1681500</v>
      </c>
      <c r="E13" s="89">
        <f t="shared" si="0"/>
        <v>2432330</v>
      </c>
      <c r="F13" s="91">
        <f t="shared" si="1"/>
        <v>2483570</v>
      </c>
      <c r="G13" s="89"/>
      <c r="H13" s="89"/>
      <c r="I13" s="89"/>
      <c r="J13" s="89"/>
      <c r="K13" s="91">
        <f t="shared" si="2"/>
        <v>0</v>
      </c>
      <c r="L13" s="90">
        <f t="shared" si="3"/>
        <v>51240</v>
      </c>
      <c r="M13" s="90">
        <f t="shared" si="4"/>
        <v>2432330</v>
      </c>
      <c r="N13" s="89">
        <f t="shared" si="5"/>
        <v>2483570</v>
      </c>
      <c r="P13" s="88">
        <f t="shared" si="6"/>
        <v>2.0631590814835095</v>
      </c>
    </row>
    <row r="14" spans="1:17" ht="30.65" customHeight="1" x14ac:dyDescent="0.35">
      <c r="A14" s="89" t="s">
        <v>258</v>
      </c>
      <c r="B14" s="89">
        <f>IFERROR(VLOOKUP('Total EUROSTATS (2024)'!A14,'Veaux (EUROSTATS) (2024)'!$A$3:$C$39,3,FALSE),"-")</f>
        <v>988490</v>
      </c>
      <c r="C14" s="89">
        <f>IFERROR(VLOOKUP('Total EUROSTATS (2024)'!A14,'Jeune bovin (EUROSTATS) (2024)'!$A$3:$C$39,3,FALSE),"-")</f>
        <v>57340</v>
      </c>
      <c r="D14" s="89">
        <f>IFERROR(VLOOKUP('Total EUROSTATS (2024)'!A14,'Gros bovin (EUROSTATS) (2024)'!$A$3:$C$39,3,FALSE),"-")</f>
        <v>2940310</v>
      </c>
      <c r="E14" s="89">
        <f t="shared" si="0"/>
        <v>2997650</v>
      </c>
      <c r="F14" s="91">
        <f t="shared" si="1"/>
        <v>3986140</v>
      </c>
      <c r="G14" s="89"/>
      <c r="H14" s="89"/>
      <c r="I14" s="89"/>
      <c r="J14" s="89"/>
      <c r="K14" s="91">
        <f t="shared" si="2"/>
        <v>0</v>
      </c>
      <c r="L14" s="90">
        <f t="shared" si="3"/>
        <v>988490</v>
      </c>
      <c r="M14" s="90">
        <f t="shared" si="4"/>
        <v>2997650</v>
      </c>
      <c r="N14" s="89">
        <f t="shared" si="5"/>
        <v>3986140</v>
      </c>
      <c r="P14" s="88">
        <f t="shared" si="6"/>
        <v>24.798175678726789</v>
      </c>
    </row>
    <row r="15" spans="1:17" ht="30.65" customHeight="1" x14ac:dyDescent="0.35">
      <c r="A15" s="89" t="s">
        <v>245</v>
      </c>
      <c r="B15" s="89">
        <f>IFERROR(VLOOKUP('Total EUROSTATS (2024)'!A15,'Veaux (EUROSTATS) (2024)'!$A$3:$C$39,3,FALSE),"-")</f>
        <v>34400</v>
      </c>
      <c r="C15" s="89">
        <f>IFERROR(VLOOKUP('Total EUROSTATS (2024)'!A15,'Jeune bovin (EUROSTATS) (2024)'!$A$3:$C$39,3,FALSE),"-")</f>
        <v>4600</v>
      </c>
      <c r="D15" s="89">
        <f>IFERROR(VLOOKUP('Total EUROSTATS (2024)'!A15,'Gros bovin (EUROSTATS) (2024)'!$A$3:$C$39,3,FALSE),"-")</f>
        <v>119800</v>
      </c>
      <c r="E15" s="89">
        <f t="shared" si="0"/>
        <v>124400</v>
      </c>
      <c r="F15" s="91">
        <f t="shared" si="1"/>
        <v>158800</v>
      </c>
      <c r="G15" s="89"/>
      <c r="H15" s="89"/>
      <c r="I15" s="89"/>
      <c r="J15" s="89"/>
      <c r="K15" s="91">
        <f t="shared" si="2"/>
        <v>0</v>
      </c>
      <c r="L15" s="90">
        <f t="shared" si="3"/>
        <v>34400</v>
      </c>
      <c r="M15" s="90">
        <f t="shared" si="4"/>
        <v>124400</v>
      </c>
      <c r="N15" s="89">
        <f t="shared" si="5"/>
        <v>158800</v>
      </c>
      <c r="P15" s="88">
        <f t="shared" si="6"/>
        <v>21.662468513853906</v>
      </c>
    </row>
    <row r="16" spans="1:17" ht="30.65" customHeight="1" x14ac:dyDescent="0.35">
      <c r="A16" s="89" t="s">
        <v>282</v>
      </c>
      <c r="B16" s="89">
        <f>IFERROR(VLOOKUP('Total EUROSTATS (2024)'!A16,'Veaux (EUROSTATS) (2024)'!$A$3:$C$39,3,FALSE),"-")</f>
        <v>644600</v>
      </c>
      <c r="C16" s="89">
        <f>IFERROR(VLOOKUP('Total EUROSTATS (2024)'!A16,'Jeune bovin (EUROSTATS) (2024)'!$A$3:$C$39,3,FALSE),"-")</f>
        <v>74950</v>
      </c>
      <c r="D16" s="89">
        <f>IFERROR(VLOOKUP('Total EUROSTATS (2024)'!A16,'Gros bovin (EUROSTATS) (2024)'!$A$3:$C$39,3,FALSE),"-")</f>
        <v>1887560</v>
      </c>
      <c r="E16" s="89">
        <f t="shared" si="0"/>
        <v>1962510</v>
      </c>
      <c r="F16" s="91">
        <f t="shared" si="1"/>
        <v>2607110</v>
      </c>
      <c r="G16" s="89"/>
      <c r="H16" s="89"/>
      <c r="I16" s="89"/>
      <c r="J16" s="89"/>
      <c r="K16" s="91">
        <f t="shared" si="2"/>
        <v>0</v>
      </c>
      <c r="L16" s="90">
        <f t="shared" si="3"/>
        <v>644600</v>
      </c>
      <c r="M16" s="90">
        <f t="shared" si="4"/>
        <v>1962510</v>
      </c>
      <c r="N16" s="89">
        <f t="shared" si="5"/>
        <v>2607110</v>
      </c>
      <c r="P16" s="88">
        <f t="shared" si="6"/>
        <v>24.724695160541749</v>
      </c>
    </row>
    <row r="17" spans="1:16" ht="30.65" customHeight="1" x14ac:dyDescent="0.35">
      <c r="A17" s="89" t="s">
        <v>238</v>
      </c>
      <c r="B17" s="89">
        <f>IFERROR(VLOOKUP('Total EUROSTATS (2024)'!A17,'Veaux (EUROSTATS) (2024)'!$A$3:$C$39,3,FALSE),"-")</f>
        <v>520</v>
      </c>
      <c r="C17" s="89">
        <f>IFERROR(VLOOKUP('Total EUROSTATS (2024)'!A17,'Jeune bovin (EUROSTATS) (2024)'!$A$3:$C$39,3,FALSE),"-")</f>
        <v>4420</v>
      </c>
      <c r="D17" s="89">
        <f>IFERROR(VLOOKUP('Total EUROSTATS (2024)'!A17,'Gros bovin (EUROSTATS) (2024)'!$A$3:$C$39,3,FALSE),"-")</f>
        <v>15590</v>
      </c>
      <c r="E17" s="89">
        <f t="shared" si="0"/>
        <v>20010</v>
      </c>
      <c r="F17" s="91">
        <f t="shared" si="1"/>
        <v>20530</v>
      </c>
      <c r="G17" s="89"/>
      <c r="H17" s="89"/>
      <c r="I17" s="89"/>
      <c r="J17" s="89"/>
      <c r="K17" s="91">
        <f t="shared" si="2"/>
        <v>0</v>
      </c>
      <c r="L17" s="90">
        <f t="shared" si="3"/>
        <v>520</v>
      </c>
      <c r="M17" s="90">
        <f t="shared" si="4"/>
        <v>20010</v>
      </c>
      <c r="N17" s="89">
        <f t="shared" si="5"/>
        <v>20530</v>
      </c>
      <c r="P17" s="88">
        <f t="shared" si="6"/>
        <v>2.5328787140769604</v>
      </c>
    </row>
    <row r="18" spans="1:16" ht="30.65" customHeight="1" x14ac:dyDescent="0.35">
      <c r="A18" s="89" t="s">
        <v>292</v>
      </c>
      <c r="B18" s="89">
        <f>IFERROR(VLOOKUP('Total EUROSTATS (2024)'!A18,'Veaux (EUROSTATS) (2024)'!$A$3:$C$39,3,FALSE),"-")</f>
        <v>7690</v>
      </c>
      <c r="C18" s="89">
        <f>IFERROR(VLOOKUP('Total EUROSTATS (2024)'!A18,'Jeune bovin (EUROSTATS) (2024)'!$A$3:$C$39,3,FALSE),"-")</f>
        <v>2430</v>
      </c>
      <c r="D18" s="89">
        <f>IFERROR(VLOOKUP('Total EUROSTATS (2024)'!A18,'Gros bovin (EUROSTATS) (2024)'!$A$3:$C$39,3,FALSE),"-")</f>
        <v>56070</v>
      </c>
      <c r="E18" s="89">
        <f t="shared" si="0"/>
        <v>58500</v>
      </c>
      <c r="F18" s="91">
        <f t="shared" si="1"/>
        <v>66190</v>
      </c>
      <c r="G18" s="89"/>
      <c r="H18" s="89"/>
      <c r="I18" s="89"/>
      <c r="J18" s="89"/>
      <c r="K18" s="91">
        <f t="shared" si="2"/>
        <v>0</v>
      </c>
      <c r="L18" s="90">
        <f t="shared" si="3"/>
        <v>7690</v>
      </c>
      <c r="M18" s="90">
        <f t="shared" si="4"/>
        <v>58500</v>
      </c>
      <c r="N18" s="89">
        <f t="shared" si="5"/>
        <v>66190</v>
      </c>
      <c r="P18" s="88">
        <f t="shared" si="6"/>
        <v>11.618069194742409</v>
      </c>
    </row>
    <row r="19" spans="1:16" ht="30.65" customHeight="1" x14ac:dyDescent="0.35">
      <c r="A19" s="89" t="s">
        <v>297</v>
      </c>
      <c r="B19" s="89">
        <f>IFERROR(VLOOKUP('Total EUROSTATS (2024)'!A19,'Veaux (EUROSTATS) (2024)'!$A$3:$C$39,3,FALSE),"-")</f>
        <v>5640</v>
      </c>
      <c r="C19" s="89">
        <f>IFERROR(VLOOKUP('Total EUROSTATS (2024)'!A19,'Jeune bovin (EUROSTATS) (2024)'!$A$3:$C$39,3,FALSE),"-")</f>
        <v>1150</v>
      </c>
      <c r="D19" s="89">
        <f>IFERROR(VLOOKUP('Total EUROSTATS (2024)'!A19,'Gros bovin (EUROSTATS) (2024)'!$A$3:$C$39,3,FALSE),"-")</f>
        <v>142590</v>
      </c>
      <c r="E19" s="89">
        <f t="shared" si="0"/>
        <v>143740</v>
      </c>
      <c r="F19" s="91">
        <f t="shared" si="1"/>
        <v>149380</v>
      </c>
      <c r="G19" s="89"/>
      <c r="H19" s="89"/>
      <c r="I19" s="89"/>
      <c r="J19" s="89"/>
      <c r="K19" s="91">
        <f t="shared" si="2"/>
        <v>0</v>
      </c>
      <c r="L19" s="90">
        <f t="shared" si="3"/>
        <v>5640</v>
      </c>
      <c r="M19" s="90">
        <f t="shared" si="4"/>
        <v>143740</v>
      </c>
      <c r="N19" s="89">
        <f t="shared" si="5"/>
        <v>149380</v>
      </c>
      <c r="P19" s="88">
        <f t="shared" si="6"/>
        <v>3.7756058374615074</v>
      </c>
    </row>
    <row r="20" spans="1:16" ht="30.65" customHeight="1" x14ac:dyDescent="0.35">
      <c r="A20" s="89" t="s">
        <v>298</v>
      </c>
      <c r="B20" s="89">
        <f>IFERROR(VLOOKUP('Total EUROSTATS (2024)'!A20,'Veaux (EUROSTATS) (2024)'!$A$3:$C$39,3,FALSE),"-")</f>
        <v>350</v>
      </c>
      <c r="C20" s="89">
        <f>IFERROR(VLOOKUP('Total EUROSTATS (2024)'!A20,'Jeune bovin (EUROSTATS) (2024)'!$A$3:$C$39,3,FALSE),"-")</f>
        <v>840</v>
      </c>
      <c r="D20" s="89">
        <f>IFERROR(VLOOKUP('Total EUROSTATS (2024)'!A20,'Gros bovin (EUROSTATS) (2024)'!$A$3:$C$39,3,FALSE),"-")</f>
        <v>23860</v>
      </c>
      <c r="E20" s="89">
        <f t="shared" si="0"/>
        <v>24700</v>
      </c>
      <c r="F20" s="91">
        <f t="shared" si="1"/>
        <v>25050</v>
      </c>
      <c r="G20" s="89"/>
      <c r="H20" s="89"/>
      <c r="I20" s="89"/>
      <c r="J20" s="89"/>
      <c r="K20" s="91">
        <f t="shared" si="2"/>
        <v>0</v>
      </c>
      <c r="L20" s="90">
        <f t="shared" si="3"/>
        <v>350</v>
      </c>
      <c r="M20" s="90">
        <f t="shared" si="4"/>
        <v>24700</v>
      </c>
      <c r="N20" s="89">
        <f t="shared" si="5"/>
        <v>25050</v>
      </c>
      <c r="P20" s="88">
        <f t="shared" si="6"/>
        <v>1.3972055888223553</v>
      </c>
    </row>
    <row r="21" spans="1:16" ht="30.65" customHeight="1" x14ac:dyDescent="0.35">
      <c r="A21" s="89" t="s">
        <v>272</v>
      </c>
      <c r="B21" s="89">
        <f>IFERROR(VLOOKUP('Total EUROSTATS (2024)'!A21,'Veaux (EUROSTATS) (2024)'!$A$3:$C$39,3,FALSE),"-")</f>
        <v>3110</v>
      </c>
      <c r="C21" s="89">
        <f>IFERROR(VLOOKUP('Total EUROSTATS (2024)'!A21,'Jeune bovin (EUROSTATS) (2024)'!$A$3:$C$39,3,FALSE),"-")</f>
        <v>2180</v>
      </c>
      <c r="D21" s="89">
        <f>IFERROR(VLOOKUP('Total EUROSTATS (2024)'!A21,'Gros bovin (EUROSTATS) (2024)'!$A$3:$C$39,3,FALSE),"-")</f>
        <v>0</v>
      </c>
      <c r="E21" s="89">
        <f t="shared" si="0"/>
        <v>2180</v>
      </c>
      <c r="F21" s="91">
        <f t="shared" si="1"/>
        <v>5290</v>
      </c>
      <c r="G21" s="89"/>
      <c r="H21" s="89"/>
      <c r="I21" s="89"/>
      <c r="J21" s="89"/>
      <c r="K21" s="91">
        <f t="shared" si="2"/>
        <v>0</v>
      </c>
      <c r="L21" s="90">
        <f t="shared" si="3"/>
        <v>3110</v>
      </c>
      <c r="M21" s="90">
        <f t="shared" si="4"/>
        <v>2180</v>
      </c>
      <c r="N21" s="89">
        <f t="shared" si="5"/>
        <v>5290</v>
      </c>
      <c r="P21" s="88">
        <f t="shared" si="6"/>
        <v>58.790170132325144</v>
      </c>
    </row>
    <row r="22" spans="1:16" ht="30.65" customHeight="1" x14ac:dyDescent="0.35">
      <c r="A22" s="89" t="s">
        <v>304</v>
      </c>
      <c r="B22" s="89">
        <f>IFERROR(VLOOKUP('Total EUROSTATS (2024)'!A22,'Veaux (EUROSTATS) (2024)'!$A$3:$C$39,3,FALSE),"-")</f>
        <v>20</v>
      </c>
      <c r="C22" s="89">
        <f>IFERROR(VLOOKUP('Total EUROSTATS (2024)'!A22,'Jeune bovin (EUROSTATS) (2024)'!$A$3:$C$39,3,FALSE),"-")</f>
        <v>70</v>
      </c>
      <c r="D22" s="89">
        <f>IFERROR(VLOOKUP('Total EUROSTATS (2024)'!A22,'Gros bovin (EUROSTATS) (2024)'!$A$3:$C$39,3,FALSE),"-")</f>
        <v>3940</v>
      </c>
      <c r="E22" s="89">
        <f t="shared" si="0"/>
        <v>4010</v>
      </c>
      <c r="F22" s="91">
        <f t="shared" si="1"/>
        <v>4030</v>
      </c>
      <c r="G22" s="89"/>
      <c r="H22" s="89"/>
      <c r="I22" s="89"/>
      <c r="J22" s="89"/>
      <c r="K22" s="91">
        <f t="shared" si="2"/>
        <v>0</v>
      </c>
      <c r="L22" s="90">
        <f t="shared" si="3"/>
        <v>20</v>
      </c>
      <c r="M22" s="90">
        <f t="shared" si="4"/>
        <v>4010</v>
      </c>
      <c r="N22" s="89">
        <f t="shared" si="5"/>
        <v>4030</v>
      </c>
      <c r="P22" s="88">
        <f t="shared" si="6"/>
        <v>0.49627791563275436</v>
      </c>
    </row>
    <row r="23" spans="1:16" ht="30.65" customHeight="1" x14ac:dyDescent="0.35">
      <c r="A23" s="89" t="s">
        <v>528</v>
      </c>
      <c r="B23" s="89">
        <f>IFERROR(VLOOKUP('Total EUROSTATS (2024)'!A23,'Veaux (EUROSTATS) (2024)'!$A$3:$C$39,3,FALSE),"-")</f>
        <v>1384030</v>
      </c>
      <c r="C23" s="89">
        <f>IFERROR(VLOOKUP('Total EUROSTATS (2024)'!A23,'Jeune bovin (EUROSTATS) (2024)'!$A$3:$C$39,3,FALSE),"-")</f>
        <v>149520</v>
      </c>
      <c r="D23" s="89">
        <f>IFERROR(VLOOKUP('Total EUROSTATS (2024)'!A23,'Gros bovin (EUROSTATS) (2024)'!$A$3:$C$39,3,FALSE),"-")</f>
        <v>575940</v>
      </c>
      <c r="E23" s="89">
        <f t="shared" si="0"/>
        <v>725460</v>
      </c>
      <c r="F23" s="91">
        <f t="shared" si="1"/>
        <v>2109490</v>
      </c>
      <c r="G23" s="89"/>
      <c r="H23" s="89"/>
      <c r="I23" s="89"/>
      <c r="J23" s="89"/>
      <c r="K23" s="91">
        <f t="shared" si="2"/>
        <v>0</v>
      </c>
      <c r="L23" s="90">
        <f t="shared" si="3"/>
        <v>1384030</v>
      </c>
      <c r="M23" s="90">
        <f t="shared" si="4"/>
        <v>725460</v>
      </c>
      <c r="N23" s="89">
        <f t="shared" si="5"/>
        <v>2109490</v>
      </c>
      <c r="P23" s="88">
        <f t="shared" si="6"/>
        <v>65.609697130586071</v>
      </c>
    </row>
    <row r="24" spans="1:16" ht="30.65" customHeight="1" x14ac:dyDescent="0.35">
      <c r="A24" s="89" t="s">
        <v>216</v>
      </c>
      <c r="B24" s="89">
        <f>IFERROR(VLOOKUP('Total EUROSTATS (2024)'!A24,'Veaux (EUROSTATS) (2024)'!$A$3:$C$39,3,FALSE),"-")</f>
        <v>49710</v>
      </c>
      <c r="C24" s="89">
        <f>IFERROR(VLOOKUP('Total EUROSTATS (2024)'!A24,'Jeune bovin (EUROSTATS) (2024)'!$A$3:$C$39,3,FALSE),"-")</f>
        <v>15910</v>
      </c>
      <c r="D24" s="89">
        <f>IFERROR(VLOOKUP('Total EUROSTATS (2024)'!A24,'Gros bovin (EUROSTATS) (2024)'!$A$3:$C$39,3,FALSE),"-")</f>
        <v>543320</v>
      </c>
      <c r="E24" s="89">
        <f t="shared" si="0"/>
        <v>559230</v>
      </c>
      <c r="F24" s="91">
        <f t="shared" si="1"/>
        <v>608940</v>
      </c>
      <c r="G24" s="89"/>
      <c r="H24" s="89"/>
      <c r="I24" s="89"/>
      <c r="J24" s="89"/>
      <c r="K24" s="91">
        <f t="shared" si="2"/>
        <v>0</v>
      </c>
      <c r="L24" s="90">
        <f t="shared" si="3"/>
        <v>49710</v>
      </c>
      <c r="M24" s="90">
        <f t="shared" si="4"/>
        <v>559230</v>
      </c>
      <c r="N24" s="89">
        <f t="shared" si="5"/>
        <v>608940</v>
      </c>
      <c r="P24" s="88">
        <f t="shared" si="6"/>
        <v>8.1633658488521039</v>
      </c>
    </row>
    <row r="25" spans="1:16" ht="30.65" customHeight="1" x14ac:dyDescent="0.35">
      <c r="A25" s="89" t="s">
        <v>333</v>
      </c>
      <c r="B25" s="89">
        <f>IFERROR(VLOOKUP('Total EUROSTATS (2024)'!A25,'Veaux (EUROSTATS) (2024)'!$A$3:$C$39,3,FALSE),"-")</f>
        <v>42730</v>
      </c>
      <c r="C25" s="89">
        <f>IFERROR(VLOOKUP('Total EUROSTATS (2024)'!A25,'Jeune bovin (EUROSTATS) (2024)'!$A$3:$C$39,3,FALSE),"-")</f>
        <v>3640</v>
      </c>
      <c r="D25" s="89">
        <f>IFERROR(VLOOKUP('Total EUROSTATS (2024)'!A25,'Gros bovin (EUROSTATS) (2024)'!$A$3:$C$39,3,FALSE),"-")</f>
        <v>2078659.9999999998</v>
      </c>
      <c r="E25" s="89">
        <f t="shared" si="0"/>
        <v>2082299.9999999998</v>
      </c>
      <c r="F25" s="91">
        <f t="shared" si="1"/>
        <v>2125030</v>
      </c>
      <c r="G25" s="89"/>
      <c r="H25" s="89"/>
      <c r="I25" s="89"/>
      <c r="J25" s="89"/>
      <c r="K25" s="91">
        <f t="shared" si="2"/>
        <v>0</v>
      </c>
      <c r="L25" s="90">
        <f t="shared" si="3"/>
        <v>42730</v>
      </c>
      <c r="M25" s="90">
        <f t="shared" si="4"/>
        <v>2082299.9999999998</v>
      </c>
      <c r="N25" s="89">
        <f t="shared" si="5"/>
        <v>2125030</v>
      </c>
      <c r="P25" s="88">
        <f t="shared" si="6"/>
        <v>2.0107951417156462</v>
      </c>
    </row>
    <row r="26" spans="1:16" ht="30.65" customHeight="1" x14ac:dyDescent="0.35">
      <c r="A26" s="89" t="s">
        <v>336</v>
      </c>
      <c r="B26" s="89">
        <f>IFERROR(VLOOKUP('Total EUROSTATS (2024)'!A26,'Veaux (EUROSTATS) (2024)'!$A$3:$C$39,3,FALSE),"-")</f>
        <v>45590</v>
      </c>
      <c r="C26" s="89">
        <f>IFERROR(VLOOKUP('Total EUROSTATS (2024)'!A26,'Jeune bovin (EUROSTATS) (2024)'!$A$3:$C$39,3,FALSE),"-")</f>
        <v>82350</v>
      </c>
      <c r="D26" s="89">
        <f>IFERROR(VLOOKUP('Total EUROSTATS (2024)'!A26,'Gros bovin (EUROSTATS) (2024)'!$A$3:$C$39,3,FALSE),"-")</f>
        <v>274490</v>
      </c>
      <c r="E26" s="89">
        <f t="shared" si="0"/>
        <v>356840</v>
      </c>
      <c r="F26" s="91">
        <f t="shared" si="1"/>
        <v>402430</v>
      </c>
      <c r="G26" s="89"/>
      <c r="H26" s="89"/>
      <c r="I26" s="89"/>
      <c r="J26" s="89"/>
      <c r="K26" s="91">
        <f t="shared" si="2"/>
        <v>0</v>
      </c>
      <c r="L26" s="90">
        <f t="shared" si="3"/>
        <v>45590</v>
      </c>
      <c r="M26" s="90">
        <f t="shared" si="4"/>
        <v>356840</v>
      </c>
      <c r="N26" s="89">
        <f t="shared" si="5"/>
        <v>402430</v>
      </c>
      <c r="P26" s="88">
        <f t="shared" si="6"/>
        <v>11.328678279452328</v>
      </c>
    </row>
    <row r="27" spans="1:16" ht="30.65" customHeight="1" x14ac:dyDescent="0.35">
      <c r="A27" s="89" t="s">
        <v>342</v>
      </c>
      <c r="B27" s="89">
        <f>IFERROR(VLOOKUP('Total EUROSTATS (2024)'!A27,'Veaux (EUROSTATS) (2024)'!$A$3:$C$39,3,FALSE),"-")</f>
        <v>14880</v>
      </c>
      <c r="C27" s="89">
        <f>IFERROR(VLOOKUP('Total EUROSTATS (2024)'!A27,'Jeune bovin (EUROSTATS) (2024)'!$A$3:$C$39,3,FALSE),"-")</f>
        <v>35550</v>
      </c>
      <c r="D27" s="89">
        <f>IFERROR(VLOOKUP('Total EUROSTATS (2024)'!A27,'Gros bovin (EUROSTATS) (2024)'!$A$3:$C$39,3,FALSE),"-")</f>
        <v>100560</v>
      </c>
      <c r="E27" s="89">
        <f t="shared" si="0"/>
        <v>136110</v>
      </c>
      <c r="F27" s="91">
        <f t="shared" si="1"/>
        <v>150990</v>
      </c>
      <c r="G27" s="89"/>
      <c r="H27" s="89"/>
      <c r="I27" s="89"/>
      <c r="J27" s="89"/>
      <c r="K27" s="91">
        <f t="shared" si="2"/>
        <v>0</v>
      </c>
      <c r="L27" s="90">
        <f t="shared" si="3"/>
        <v>14880</v>
      </c>
      <c r="M27" s="90">
        <f t="shared" si="4"/>
        <v>136110</v>
      </c>
      <c r="N27" s="89">
        <f t="shared" si="5"/>
        <v>150990</v>
      </c>
      <c r="P27" s="88">
        <f t="shared" si="6"/>
        <v>9.8549572819392015</v>
      </c>
    </row>
    <row r="28" spans="1:16" ht="30.65" customHeight="1" x14ac:dyDescent="0.35">
      <c r="A28" s="89" t="s">
        <v>356</v>
      </c>
      <c r="B28" s="89">
        <f>IFERROR(VLOOKUP('Total EUROSTATS (2024)'!A28,'Veaux (EUROSTATS) (2024)'!$A$3:$C$39,3,FALSE),"-")</f>
        <v>9760</v>
      </c>
      <c r="C28" s="89">
        <f>IFERROR(VLOOKUP('Total EUROSTATS (2024)'!A28,'Jeune bovin (EUROSTATS) (2024)'!$A$3:$C$39,3,FALSE),"-")</f>
        <v>3490</v>
      </c>
      <c r="D28" s="89">
        <f>IFERROR(VLOOKUP('Total EUROSTATS (2024)'!A28,'Gros bovin (EUROSTATS) (2024)'!$A$3:$C$39,3,FALSE),"-")</f>
        <v>92160</v>
      </c>
      <c r="E28" s="89">
        <f t="shared" si="0"/>
        <v>95650</v>
      </c>
      <c r="F28" s="91">
        <f t="shared" si="1"/>
        <v>105410</v>
      </c>
      <c r="G28" s="89"/>
      <c r="H28" s="89"/>
      <c r="I28" s="89"/>
      <c r="J28" s="89"/>
      <c r="K28" s="91">
        <f t="shared" si="2"/>
        <v>0</v>
      </c>
      <c r="L28" s="90">
        <f t="shared" si="3"/>
        <v>9760</v>
      </c>
      <c r="M28" s="90">
        <f t="shared" si="4"/>
        <v>95650</v>
      </c>
      <c r="N28" s="89">
        <f t="shared" si="5"/>
        <v>105410</v>
      </c>
      <c r="P28" s="88">
        <f t="shared" si="6"/>
        <v>9.25908357840812</v>
      </c>
    </row>
    <row r="29" spans="1:16" ht="30.65" customHeight="1" x14ac:dyDescent="0.35">
      <c r="A29" s="89" t="s">
        <v>355</v>
      </c>
      <c r="B29" s="89">
        <f>IFERROR(VLOOKUP('Total EUROSTATS (2024)'!A29,'Veaux (EUROSTATS) (2024)'!$A$3:$C$39,3,FALSE),"-")</f>
        <v>0</v>
      </c>
      <c r="C29" s="89">
        <f>IFERROR(VLOOKUP('Total EUROSTATS (2024)'!A29,'Jeune bovin (EUROSTATS) (2024)'!$A$3:$C$39,3,FALSE),"-")</f>
        <v>0</v>
      </c>
      <c r="D29" s="89">
        <f>IFERROR(VLOOKUP('Total EUROSTATS (2024)'!A29,'Gros bovin (EUROSTATS) (2024)'!$A$3:$C$39,3,FALSE),"-")</f>
        <v>0</v>
      </c>
      <c r="E29" s="89">
        <f t="shared" si="0"/>
        <v>0</v>
      </c>
      <c r="F29" s="91">
        <f t="shared" si="1"/>
        <v>0</v>
      </c>
      <c r="G29" s="89"/>
      <c r="H29" s="89"/>
      <c r="I29" s="89"/>
      <c r="J29" s="89"/>
      <c r="K29" s="91">
        <f t="shared" si="2"/>
        <v>0</v>
      </c>
      <c r="L29" s="90">
        <f t="shared" si="3"/>
        <v>0</v>
      </c>
      <c r="M29" s="90">
        <f t="shared" si="4"/>
        <v>0</v>
      </c>
      <c r="N29" s="89">
        <f t="shared" si="5"/>
        <v>0</v>
      </c>
      <c r="P29" s="88" t="e">
        <f t="shared" si="6"/>
        <v>#DIV/0!</v>
      </c>
    </row>
    <row r="30" spans="1:16" ht="30.65" customHeight="1" x14ac:dyDescent="0.35">
      <c r="A30" s="89" t="s">
        <v>257</v>
      </c>
      <c r="B30" s="89">
        <f>IFERROR(VLOOKUP('Total EUROSTATS (2024)'!A30,'Veaux (EUROSTATS) (2024)'!$A$3:$C$39,3,FALSE),"-")</f>
        <v>430</v>
      </c>
      <c r="C30" s="89">
        <f>IFERROR(VLOOKUP('Total EUROSTATS (2024)'!A30,'Jeune bovin (EUROSTATS) (2024)'!$A$3:$C$39,3,FALSE),"-")</f>
        <v>830</v>
      </c>
      <c r="D30" s="89">
        <f>IFERROR(VLOOKUP('Total EUROSTATS (2024)'!A30,'Gros bovin (EUROSTATS) (2024)'!$A$3:$C$39,3,FALSE),"-")</f>
        <v>262960</v>
      </c>
      <c r="E30" s="89">
        <f t="shared" si="0"/>
        <v>263790</v>
      </c>
      <c r="F30" s="91">
        <f t="shared" si="1"/>
        <v>264220</v>
      </c>
      <c r="G30" s="89"/>
      <c r="H30" s="89"/>
      <c r="I30" s="89"/>
      <c r="J30" s="89"/>
      <c r="K30" s="91">
        <f t="shared" si="2"/>
        <v>0</v>
      </c>
      <c r="L30" s="90">
        <f t="shared" si="3"/>
        <v>430</v>
      </c>
      <c r="M30" s="90">
        <f t="shared" si="4"/>
        <v>263790</v>
      </c>
      <c r="N30" s="89">
        <f t="shared" si="5"/>
        <v>264220</v>
      </c>
      <c r="P30" s="88">
        <f t="shared" si="6"/>
        <v>0.16274316857164484</v>
      </c>
    </row>
    <row r="31" spans="1:16" ht="30.65" customHeight="1" x14ac:dyDescent="0.35">
      <c r="A31" s="89" t="s">
        <v>361</v>
      </c>
      <c r="B31" s="89">
        <f>IFERROR(VLOOKUP('Total EUROSTATS (2024)'!A31,'Veaux (EUROSTATS) (2024)'!$A$3:$C$39,3,FALSE),"-")</f>
        <v>2020</v>
      </c>
      <c r="C31" s="89">
        <f>IFERROR(VLOOKUP('Total EUROSTATS (2024)'!A31,'Jeune bovin (EUROSTATS) (2024)'!$A$3:$C$39,3,FALSE),"-")</f>
        <v>7930</v>
      </c>
      <c r="D31" s="89">
        <f>IFERROR(VLOOKUP('Total EUROSTATS (2024)'!A31,'Gros bovin (EUROSTATS) (2024)'!$A$3:$C$39,3,FALSE),"-")</f>
        <v>414820</v>
      </c>
      <c r="E31" s="89">
        <f t="shared" si="0"/>
        <v>422750</v>
      </c>
      <c r="F31" s="91">
        <f t="shared" si="1"/>
        <v>424770</v>
      </c>
      <c r="G31" s="89"/>
      <c r="H31" s="89"/>
      <c r="I31" s="89"/>
      <c r="J31" s="89"/>
      <c r="K31" s="91">
        <f t="shared" si="2"/>
        <v>0</v>
      </c>
      <c r="L31" s="90">
        <f t="shared" si="3"/>
        <v>2020</v>
      </c>
      <c r="M31" s="90">
        <f t="shared" si="4"/>
        <v>422750</v>
      </c>
      <c r="N31" s="89">
        <f t="shared" si="5"/>
        <v>424770</v>
      </c>
      <c r="P31" s="88">
        <f t="shared" si="6"/>
        <v>0.47555147491583682</v>
      </c>
    </row>
    <row r="32" spans="1:16" ht="30.65" customHeight="1" x14ac:dyDescent="0.35">
      <c r="A32" s="89" t="s">
        <v>280</v>
      </c>
      <c r="B32" s="89">
        <f>IFERROR(VLOOKUP('Total EUROSTATS (2024)'!A32,'Veaux (EUROSTATS) (2024)'!$A$3:$C$39,3,FALSE),"-")</f>
        <v>2050</v>
      </c>
      <c r="C32" s="89">
        <f>IFERROR(VLOOKUP('Total EUROSTATS (2024)'!A32,'Jeune bovin (EUROSTATS) (2024)'!$A$3:$C$39,3,FALSE),"-")</f>
        <v>190</v>
      </c>
      <c r="D32" s="89">
        <f>IFERROR(VLOOKUP('Total EUROSTATS (2024)'!A32,'Gros bovin (EUROSTATS) (2024)'!$A$3:$C$39,3,FALSE),"-")</f>
        <v>20220</v>
      </c>
      <c r="E32" s="89">
        <f t="shared" si="0"/>
        <v>20410</v>
      </c>
      <c r="F32" s="91">
        <f t="shared" si="1"/>
        <v>22460</v>
      </c>
      <c r="G32" s="89"/>
      <c r="H32" s="89"/>
      <c r="I32" s="89"/>
      <c r="J32" s="89"/>
      <c r="K32" s="91">
        <f t="shared" si="2"/>
        <v>0</v>
      </c>
      <c r="L32" s="90">
        <f t="shared" si="3"/>
        <v>2050</v>
      </c>
      <c r="M32" s="90">
        <f t="shared" si="4"/>
        <v>20410</v>
      </c>
      <c r="N32" s="89">
        <f t="shared" si="5"/>
        <v>22460</v>
      </c>
      <c r="P32" s="88">
        <f t="shared" si="6"/>
        <v>9.1273374888691006</v>
      </c>
    </row>
    <row r="33" spans="1:16" ht="30.65" customHeight="1" x14ac:dyDescent="0.35">
      <c r="A33" s="89" t="s">
        <v>362</v>
      </c>
      <c r="B33" s="89">
        <f>IFERROR(VLOOKUP('Total EUROSTATS (2024)'!A33,'Veaux (EUROSTATS) (2024)'!$A$3:$C$39,3,FALSE),"-")</f>
        <v>189410</v>
      </c>
      <c r="C33" s="89">
        <f>IFERROR(VLOOKUP('Total EUROSTATS (2024)'!A33,'Jeune bovin (EUROSTATS) (2024)'!$A$3:$C$39,3,FALSE),"-")</f>
        <v>79670</v>
      </c>
      <c r="D33" s="89">
        <f>IFERROR(VLOOKUP('Total EUROSTATS (2024)'!A33,'Gros bovin (EUROSTATS) (2024)'!$A$3:$C$39,3,FALSE),"-")</f>
        <v>333630</v>
      </c>
      <c r="E33" s="89">
        <f t="shared" si="0"/>
        <v>413300</v>
      </c>
      <c r="F33" s="91">
        <f t="shared" si="1"/>
        <v>602710</v>
      </c>
      <c r="G33" s="89"/>
      <c r="H33" s="89"/>
      <c r="I33" s="89"/>
      <c r="J33" s="89"/>
      <c r="K33" s="91">
        <f t="shared" si="2"/>
        <v>0</v>
      </c>
      <c r="L33" s="90">
        <f t="shared" si="3"/>
        <v>189410</v>
      </c>
      <c r="M33" s="90">
        <f t="shared" si="4"/>
        <v>413300</v>
      </c>
      <c r="N33" s="89">
        <f t="shared" si="5"/>
        <v>602710</v>
      </c>
      <c r="P33" s="88">
        <f t="shared" si="6"/>
        <v>31.426390801546351</v>
      </c>
    </row>
    <row r="34" spans="1:16" ht="30.65" customHeight="1" x14ac:dyDescent="0.35">
      <c r="A34" s="89" t="s">
        <v>674</v>
      </c>
      <c r="B34" s="89">
        <f>IFERROR(VLOOKUP('Total EUROSTATS (2024)'!A34,'Veaux (EUROSTATS) (2024)'!$A$3:$C$39,3,FALSE),"-")</f>
        <v>0</v>
      </c>
      <c r="C34" s="89">
        <f>IFERROR(VLOOKUP('Total EUROSTATS (2024)'!A34,'Jeune bovin (EUROSTATS) (2024)'!$A$3:$C$39,3,FALSE),"-")</f>
        <v>0</v>
      </c>
      <c r="D34" s="89">
        <f>IFERROR(VLOOKUP('Total EUROSTATS (2024)'!A34,'Gros bovin (EUROSTATS) (2024)'!$A$3:$C$39,3,FALSE),"-")</f>
        <v>0</v>
      </c>
      <c r="E34" s="89">
        <f t="shared" si="0"/>
        <v>0</v>
      </c>
      <c r="F34" s="91">
        <f t="shared" si="1"/>
        <v>0</v>
      </c>
      <c r="G34" s="89"/>
      <c r="H34" s="89"/>
      <c r="I34" s="89"/>
      <c r="J34" s="89"/>
      <c r="K34" s="91">
        <f t="shared" si="2"/>
        <v>0</v>
      </c>
      <c r="L34" s="90">
        <f t="shared" si="3"/>
        <v>0</v>
      </c>
      <c r="M34" s="90">
        <f t="shared" si="4"/>
        <v>0</v>
      </c>
      <c r="N34" s="89">
        <f t="shared" si="5"/>
        <v>0</v>
      </c>
      <c r="P34" s="88"/>
    </row>
    <row r="35" spans="1:16" ht="30.65" customHeight="1" x14ac:dyDescent="0.35">
      <c r="A35" s="89" t="s">
        <v>226</v>
      </c>
      <c r="B35" s="89">
        <f>IFERROR(VLOOKUP('Total EUROSTATS (2024)'!A35,'Veaux (EUROSTATS) (2024)'!$A$3:$C$39,3,FALSE),"-")</f>
        <v>0</v>
      </c>
      <c r="C35" s="89">
        <f>IFERROR(VLOOKUP('Total EUROSTATS (2024)'!A35,'Jeune bovin (EUROSTATS) (2024)'!$A$3:$C$39,3,FALSE),"-")</f>
        <v>0</v>
      </c>
      <c r="D35" s="89">
        <f>IFERROR(VLOOKUP('Total EUROSTATS (2024)'!A35,'Gros bovin (EUROSTATS) (2024)'!$A$3:$C$39,3,FALSE),"-")</f>
        <v>0</v>
      </c>
      <c r="E35" s="89">
        <f t="shared" si="0"/>
        <v>0</v>
      </c>
      <c r="F35" s="91">
        <f t="shared" si="1"/>
        <v>0</v>
      </c>
      <c r="G35" s="89"/>
      <c r="H35" s="89"/>
      <c r="I35" s="89"/>
      <c r="J35" s="89"/>
      <c r="K35" s="91">
        <f t="shared" si="2"/>
        <v>0</v>
      </c>
      <c r="L35" s="90">
        <f t="shared" si="3"/>
        <v>0</v>
      </c>
      <c r="M35" s="90">
        <f t="shared" si="4"/>
        <v>0</v>
      </c>
      <c r="N35" s="89">
        <f t="shared" si="5"/>
        <v>0</v>
      </c>
      <c r="P35" s="88" t="e">
        <f t="shared" ref="P35:P41" si="7">L35*100/N35</f>
        <v>#DIV/0!</v>
      </c>
    </row>
    <row r="36" spans="1:16" ht="30.65" customHeight="1" x14ac:dyDescent="0.35">
      <c r="A36" s="89" t="s">
        <v>310</v>
      </c>
      <c r="B36" s="89">
        <f>IFERROR(VLOOKUP('Total EUROSTATS (2024)'!A36,'Veaux (EUROSTATS) (2024)'!$A$3:$C$39,3,FALSE),"-")</f>
        <v>10240</v>
      </c>
      <c r="C36" s="89">
        <f>IFERROR(VLOOKUP('Total EUROSTATS (2024)'!A36,'Jeune bovin (EUROSTATS) (2024)'!$A$3:$C$39,3,FALSE),"-")</f>
        <v>14130</v>
      </c>
      <c r="D36" s="89">
        <f>IFERROR(VLOOKUP('Total EUROSTATS (2024)'!A36,'Gros bovin (EUROSTATS) (2024)'!$A$3:$C$39,3,FALSE),"-")</f>
        <v>6220</v>
      </c>
      <c r="E36" s="89">
        <f t="shared" si="0"/>
        <v>20350</v>
      </c>
      <c r="F36" s="91">
        <f t="shared" si="1"/>
        <v>30590</v>
      </c>
      <c r="G36" s="89"/>
      <c r="H36" s="89"/>
      <c r="I36" s="89"/>
      <c r="J36" s="89"/>
      <c r="K36" s="91">
        <f t="shared" si="2"/>
        <v>0</v>
      </c>
      <c r="L36" s="90">
        <f t="shared" si="3"/>
        <v>10240</v>
      </c>
      <c r="M36" s="90">
        <f t="shared" si="4"/>
        <v>20350</v>
      </c>
      <c r="N36" s="89">
        <f t="shared" si="5"/>
        <v>30590</v>
      </c>
      <c r="P36" s="88">
        <f t="shared" si="7"/>
        <v>33.474991827394575</v>
      </c>
    </row>
    <row r="37" spans="1:16" ht="30.65" customHeight="1" x14ac:dyDescent="0.35">
      <c r="A37" s="89" t="s">
        <v>299</v>
      </c>
      <c r="B37" s="89">
        <f>IFERROR(VLOOKUP('Total EUROSTATS (2024)'!A37,'Veaux (EUROSTATS) (2024)'!$A$3:$C$39,3,FALSE),"-")</f>
        <v>10</v>
      </c>
      <c r="C37" s="89">
        <f>IFERROR(VLOOKUP('Total EUROSTATS (2024)'!A37,'Jeune bovin (EUROSTATS) (2024)'!$A$3:$C$39,3,FALSE),"-")</f>
        <v>230</v>
      </c>
      <c r="D37" s="89">
        <f>IFERROR(VLOOKUP('Total EUROSTATS (2024)'!A37,'Gros bovin (EUROSTATS) (2024)'!$A$3:$C$39,3,FALSE),"-")</f>
        <v>750</v>
      </c>
      <c r="E37" s="89">
        <f t="shared" si="0"/>
        <v>980</v>
      </c>
      <c r="F37" s="91">
        <f t="shared" si="1"/>
        <v>990</v>
      </c>
      <c r="G37" s="89"/>
      <c r="H37" s="89"/>
      <c r="I37" s="89"/>
      <c r="J37" s="89"/>
      <c r="K37" s="91">
        <f t="shared" si="2"/>
        <v>0</v>
      </c>
      <c r="L37" s="90">
        <f t="shared" si="3"/>
        <v>10</v>
      </c>
      <c r="M37" s="90">
        <f t="shared" si="4"/>
        <v>980</v>
      </c>
      <c r="N37" s="89">
        <f t="shared" si="5"/>
        <v>990</v>
      </c>
      <c r="P37" s="88">
        <f t="shared" si="7"/>
        <v>1.0101010101010102</v>
      </c>
    </row>
    <row r="38" spans="1:16" ht="30.65" customHeight="1" x14ac:dyDescent="0.35">
      <c r="A38" s="89" t="s">
        <v>207</v>
      </c>
      <c r="B38" s="89">
        <f>IFERROR(VLOOKUP('Total EUROSTATS (2024)'!A38,'Veaux (EUROSTATS) (2024)'!$A$3:$C$39,3,FALSE),"-")</f>
        <v>28480</v>
      </c>
      <c r="C38" s="89">
        <f>IFERROR(VLOOKUP('Total EUROSTATS (2024)'!A38,'Jeune bovin (EUROSTATS) (2024)'!$A$3:$C$39,3,FALSE),"-")</f>
        <v>15110</v>
      </c>
      <c r="D38" s="89">
        <f>IFERROR(VLOOKUP('Total EUROSTATS (2024)'!A38,'Gros bovin (EUROSTATS) (2024)'!$A$3:$C$39,3,FALSE),"-")</f>
        <v>13380</v>
      </c>
      <c r="E38" s="89">
        <f t="shared" si="0"/>
        <v>28490</v>
      </c>
      <c r="F38" s="91">
        <f t="shared" si="1"/>
        <v>56970</v>
      </c>
      <c r="G38" s="89"/>
      <c r="H38" s="89"/>
      <c r="I38" s="89"/>
      <c r="J38" s="89"/>
      <c r="K38" s="91">
        <f t="shared" si="2"/>
        <v>0</v>
      </c>
      <c r="L38" s="90">
        <f t="shared" si="3"/>
        <v>28480</v>
      </c>
      <c r="M38" s="90">
        <f t="shared" si="4"/>
        <v>28490</v>
      </c>
      <c r="N38" s="89">
        <f t="shared" si="5"/>
        <v>56970</v>
      </c>
      <c r="P38" s="88">
        <f t="shared" si="7"/>
        <v>49.991223450939088</v>
      </c>
    </row>
    <row r="39" spans="1:16" ht="30.65" customHeight="1" x14ac:dyDescent="0.35">
      <c r="A39" s="89" t="s">
        <v>351</v>
      </c>
      <c r="B39" s="89">
        <f>IFERROR(VLOOKUP('Total EUROSTATS (2024)'!A39,'Veaux (EUROSTATS) (2024)'!$A$3:$C$39,3,FALSE),"-")</f>
        <v>9230</v>
      </c>
      <c r="C39" s="89">
        <f>IFERROR(VLOOKUP('Total EUROSTATS (2024)'!A39,'Jeune bovin (EUROSTATS) (2024)'!$A$3:$C$39,3,FALSE),"-")</f>
        <v>4210</v>
      </c>
      <c r="D39" s="89">
        <f>IFERROR(VLOOKUP('Total EUROSTATS (2024)'!A39,'Gros bovin (EUROSTATS) (2024)'!$A$3:$C$39,3,FALSE),"-")</f>
        <v>150890</v>
      </c>
      <c r="E39" s="89">
        <f t="shared" si="0"/>
        <v>155100</v>
      </c>
      <c r="F39" s="91">
        <f t="shared" si="1"/>
        <v>164330</v>
      </c>
      <c r="G39" s="89"/>
      <c r="H39" s="89"/>
      <c r="I39" s="89"/>
      <c r="J39" s="89"/>
      <c r="K39" s="91">
        <f t="shared" si="2"/>
        <v>0</v>
      </c>
      <c r="L39" s="90">
        <f t="shared" si="3"/>
        <v>9230</v>
      </c>
      <c r="M39" s="90">
        <f t="shared" si="4"/>
        <v>155100</v>
      </c>
      <c r="N39" s="89">
        <f t="shared" si="5"/>
        <v>164330</v>
      </c>
      <c r="P39" s="88">
        <f t="shared" si="7"/>
        <v>5.61674678999574</v>
      </c>
    </row>
    <row r="40" spans="1:16" ht="30.65" customHeight="1" x14ac:dyDescent="0.35">
      <c r="A40" s="89" t="s">
        <v>527</v>
      </c>
      <c r="B40" s="89">
        <f>IFERROR(VLOOKUP('Total EUROSTATS (2024)'!A40,'Veaux (EUROSTATS) (2024)'!$A$3:$C$39,3,FALSE),"-")</f>
        <v>2210</v>
      </c>
      <c r="C40" s="89">
        <f>IFERROR(VLOOKUP('Total EUROSTATS (2024)'!A40,'Jeune bovin (EUROSTATS) (2024)'!$A$3:$C$39,3,FALSE),"-")</f>
        <v>124990</v>
      </c>
      <c r="D40" s="89">
        <f>IFERROR(VLOOKUP('Total EUROSTATS (2024)'!A40,'Gros bovin (EUROSTATS) (2024)'!$A$3:$C$39,3,FALSE),"-")</f>
        <v>0</v>
      </c>
      <c r="E40" s="89">
        <f t="shared" si="0"/>
        <v>124990</v>
      </c>
      <c r="F40" s="91">
        <f t="shared" si="1"/>
        <v>127200</v>
      </c>
      <c r="G40" s="89"/>
      <c r="H40" s="89"/>
      <c r="I40" s="89"/>
      <c r="J40" s="89"/>
      <c r="K40" s="91">
        <f t="shared" si="2"/>
        <v>0</v>
      </c>
      <c r="L40" s="90">
        <f t="shared" si="3"/>
        <v>2210</v>
      </c>
      <c r="M40" s="90">
        <f t="shared" si="4"/>
        <v>124990</v>
      </c>
      <c r="N40" s="89">
        <f t="shared" si="5"/>
        <v>127200</v>
      </c>
      <c r="P40" s="88">
        <f t="shared" si="7"/>
        <v>1.7374213836477987</v>
      </c>
    </row>
    <row r="41" spans="1:16" ht="30.65" customHeight="1" x14ac:dyDescent="0.35">
      <c r="A41" s="89" t="s">
        <v>529</v>
      </c>
      <c r="B41" s="89">
        <f>IFERROR(VLOOKUP('Total EUROSTATS (2024)'!A41,'Veaux (EUROSTATS) (2024)'!$A$3:$C$39,3,FALSE),"-")</f>
        <v>0</v>
      </c>
      <c r="C41" s="89">
        <f>IFERROR(VLOOKUP('Total EUROSTATS (2024)'!A41,'Jeune bovin (EUROSTATS) (2024)'!$A$3:$C$39,3,FALSE),"-")</f>
        <v>0</v>
      </c>
      <c r="D41" s="89">
        <f>IFERROR(VLOOKUP('Total EUROSTATS (2024)'!A41,'Gros bovin (EUROSTATS) (2024)'!$A$3:$C$39,3,FALSE),"-")</f>
        <v>0</v>
      </c>
      <c r="E41" s="89">
        <f t="shared" si="0"/>
        <v>0</v>
      </c>
      <c r="F41" s="91">
        <f t="shared" si="1"/>
        <v>0</v>
      </c>
      <c r="G41" s="89"/>
      <c r="H41" s="89"/>
      <c r="I41" s="89"/>
      <c r="J41" s="89"/>
      <c r="K41" s="91">
        <f t="shared" si="2"/>
        <v>0</v>
      </c>
      <c r="L41" s="90">
        <f t="shared" si="3"/>
        <v>0</v>
      </c>
      <c r="M41" s="90">
        <f t="shared" si="4"/>
        <v>0</v>
      </c>
      <c r="N41" s="89">
        <f t="shared" si="5"/>
        <v>0</v>
      </c>
      <c r="P41" s="88" t="e">
        <f t="shared" si="7"/>
        <v>#DIV/0!</v>
      </c>
    </row>
  </sheetData>
  <mergeCells count="4">
    <mergeCell ref="B2:N2"/>
    <mergeCell ref="B3:F3"/>
    <mergeCell ref="G3:K3"/>
    <mergeCell ref="L3:N3"/>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D9D5D-4147-41B9-A699-4684F6CDC11B}">
  <sheetPr>
    <tabColor rgb="FFFF0000"/>
  </sheetPr>
  <dimension ref="A1:D39"/>
  <sheetViews>
    <sheetView zoomScale="84" zoomScaleNormal="84" workbookViewId="0">
      <selection activeCell="F27" sqref="F27"/>
    </sheetView>
  </sheetViews>
  <sheetFormatPr baseColWidth="10" defaultColWidth="8.7265625" defaultRowHeight="11.5" customHeight="1" x14ac:dyDescent="0.35"/>
  <cols>
    <col min="1" max="4" width="27.54296875" style="97" customWidth="1"/>
    <col min="5" max="5" width="10" style="97" customWidth="1"/>
    <col min="6" max="6" width="5" style="97" customWidth="1"/>
    <col min="7" max="7" width="10" style="97" customWidth="1"/>
    <col min="8" max="8" width="5" style="97" customWidth="1"/>
    <col min="9" max="9" width="10" style="97" customWidth="1"/>
    <col min="10" max="10" width="5" style="97" customWidth="1"/>
    <col min="11" max="11" width="10" style="97" customWidth="1"/>
    <col min="12" max="12" width="5" style="97" customWidth="1"/>
    <col min="13" max="13" width="10" style="97" customWidth="1"/>
    <col min="14" max="14" width="5" style="97" customWidth="1"/>
    <col min="15" max="15" width="10" style="97" customWidth="1"/>
    <col min="16" max="16" width="5" style="97" customWidth="1"/>
    <col min="17" max="17" width="10" style="97" customWidth="1"/>
    <col min="18" max="18" width="5" style="97" customWidth="1"/>
    <col min="19" max="19" width="10" style="97" customWidth="1"/>
    <col min="20" max="20" width="5" style="97" customWidth="1"/>
    <col min="21" max="21" width="10" style="97" customWidth="1"/>
    <col min="22" max="22" width="5" style="97" customWidth="1"/>
    <col min="23" max="16384" width="8.7265625" style="97"/>
  </cols>
  <sheetData>
    <row r="1" spans="1:4" ht="50.5" customHeight="1" x14ac:dyDescent="0.35">
      <c r="A1" s="199" t="s">
        <v>727</v>
      </c>
      <c r="B1" s="199"/>
      <c r="C1" s="199"/>
      <c r="D1" s="199"/>
    </row>
    <row r="2" spans="1:4" ht="42" customHeight="1" x14ac:dyDescent="0.35">
      <c r="A2" s="100"/>
      <c r="B2" s="100" t="s">
        <v>572</v>
      </c>
      <c r="C2" s="100" t="s">
        <v>571</v>
      </c>
      <c r="D2" s="100" t="s">
        <v>570</v>
      </c>
    </row>
    <row r="3" spans="1:4" ht="42" customHeight="1" x14ac:dyDescent="0.35">
      <c r="A3" s="100" t="s">
        <v>222</v>
      </c>
      <c r="B3" s="99">
        <v>346.69</v>
      </c>
      <c r="C3" s="99">
        <f t="shared" ref="C3:C31" si="0">B3*1000</f>
        <v>346690</v>
      </c>
      <c r="D3" s="98" t="s">
        <v>567</v>
      </c>
    </row>
    <row r="4" spans="1:4" ht="42" customHeight="1" x14ac:dyDescent="0.35">
      <c r="A4" s="100" t="s">
        <v>229</v>
      </c>
      <c r="B4" s="99">
        <v>1.69</v>
      </c>
      <c r="C4" s="99">
        <f t="shared" si="0"/>
        <v>1690</v>
      </c>
      <c r="D4" s="98" t="s">
        <v>568</v>
      </c>
    </row>
    <row r="5" spans="1:4" ht="42" customHeight="1" x14ac:dyDescent="0.35">
      <c r="A5" s="100" t="s">
        <v>341</v>
      </c>
      <c r="B5" s="99">
        <v>4.93</v>
      </c>
      <c r="C5" s="99">
        <f t="shared" si="0"/>
        <v>4930</v>
      </c>
      <c r="D5" s="98" t="s">
        <v>567</v>
      </c>
    </row>
    <row r="6" spans="1:4" ht="42" customHeight="1" x14ac:dyDescent="0.35">
      <c r="A6" s="100" t="s">
        <v>247</v>
      </c>
      <c r="B6" s="99">
        <v>0.4</v>
      </c>
      <c r="C6" s="99">
        <f t="shared" si="0"/>
        <v>400</v>
      </c>
      <c r="D6" s="98" t="s">
        <v>567</v>
      </c>
    </row>
    <row r="7" spans="1:4" ht="42" customHeight="1" x14ac:dyDescent="0.35">
      <c r="A7" s="100" t="s">
        <v>209</v>
      </c>
      <c r="B7" s="99">
        <v>289.23</v>
      </c>
      <c r="C7" s="99">
        <f t="shared" si="0"/>
        <v>289230</v>
      </c>
      <c r="D7" s="98" t="s">
        <v>567</v>
      </c>
    </row>
    <row r="8" spans="1:4" ht="42" customHeight="1" x14ac:dyDescent="0.35">
      <c r="A8" s="100" t="s">
        <v>252</v>
      </c>
      <c r="B8" s="99">
        <v>1.91</v>
      </c>
      <c r="C8" s="99">
        <f t="shared" si="0"/>
        <v>1910</v>
      </c>
      <c r="D8" s="98" t="s">
        <v>567</v>
      </c>
    </row>
    <row r="9" spans="1:4" ht="42" customHeight="1" x14ac:dyDescent="0.35">
      <c r="A9" s="100" t="s">
        <v>278</v>
      </c>
      <c r="B9" s="99">
        <v>20.92</v>
      </c>
      <c r="C9" s="99">
        <f t="shared" si="0"/>
        <v>20920</v>
      </c>
      <c r="D9" s="98" t="s">
        <v>567</v>
      </c>
    </row>
    <row r="10" spans="1:4" ht="42" customHeight="1" x14ac:dyDescent="0.35">
      <c r="A10" s="100" t="s">
        <v>263</v>
      </c>
      <c r="B10" s="99">
        <v>6.38</v>
      </c>
      <c r="C10" s="99">
        <f t="shared" si="0"/>
        <v>6380</v>
      </c>
      <c r="D10" s="98" t="s">
        <v>567</v>
      </c>
    </row>
    <row r="11" spans="1:4" ht="42" customHeight="1" x14ac:dyDescent="0.35">
      <c r="A11" s="100" t="s">
        <v>251</v>
      </c>
      <c r="B11" s="99">
        <v>51.24</v>
      </c>
      <c r="C11" s="99">
        <f t="shared" si="0"/>
        <v>51240</v>
      </c>
      <c r="D11" s="98" t="s">
        <v>567</v>
      </c>
    </row>
    <row r="12" spans="1:4" ht="42" customHeight="1" x14ac:dyDescent="0.35">
      <c r="A12" s="100" t="s">
        <v>258</v>
      </c>
      <c r="B12" s="99">
        <v>988.49</v>
      </c>
      <c r="C12" s="99">
        <f t="shared" si="0"/>
        <v>988490</v>
      </c>
      <c r="D12" s="98" t="s">
        <v>568</v>
      </c>
    </row>
    <row r="13" spans="1:4" ht="42" customHeight="1" x14ac:dyDescent="0.35">
      <c r="A13" s="100" t="s">
        <v>245</v>
      </c>
      <c r="B13" s="99">
        <v>34.4</v>
      </c>
      <c r="C13" s="99">
        <f t="shared" si="0"/>
        <v>34400</v>
      </c>
      <c r="D13" s="98" t="s">
        <v>567</v>
      </c>
    </row>
    <row r="14" spans="1:4" ht="42" customHeight="1" x14ac:dyDescent="0.35">
      <c r="A14" s="100" t="s">
        <v>282</v>
      </c>
      <c r="B14" s="99">
        <v>644.6</v>
      </c>
      <c r="C14" s="99">
        <f t="shared" si="0"/>
        <v>644600</v>
      </c>
      <c r="D14" s="98" t="s">
        <v>567</v>
      </c>
    </row>
    <row r="15" spans="1:4" ht="42" customHeight="1" x14ac:dyDescent="0.35">
      <c r="A15" s="100" t="s">
        <v>238</v>
      </c>
      <c r="B15" s="99">
        <v>0.52</v>
      </c>
      <c r="C15" s="99">
        <f t="shared" si="0"/>
        <v>520</v>
      </c>
      <c r="D15" s="98" t="s">
        <v>567</v>
      </c>
    </row>
    <row r="16" spans="1:4" ht="42" customHeight="1" x14ac:dyDescent="0.35">
      <c r="A16" s="100" t="s">
        <v>292</v>
      </c>
      <c r="B16" s="99">
        <v>7.69</v>
      </c>
      <c r="C16" s="99">
        <f t="shared" si="0"/>
        <v>7690</v>
      </c>
      <c r="D16" s="98" t="s">
        <v>567</v>
      </c>
    </row>
    <row r="17" spans="1:4" ht="42" customHeight="1" x14ac:dyDescent="0.35">
      <c r="A17" s="100" t="s">
        <v>297</v>
      </c>
      <c r="B17" s="99">
        <v>5.64</v>
      </c>
      <c r="C17" s="99">
        <f t="shared" si="0"/>
        <v>5640</v>
      </c>
      <c r="D17" s="98" t="s">
        <v>567</v>
      </c>
    </row>
    <row r="18" spans="1:4" ht="42" customHeight="1" x14ac:dyDescent="0.35">
      <c r="A18" s="100" t="s">
        <v>298</v>
      </c>
      <c r="B18" s="99">
        <v>0.35</v>
      </c>
      <c r="C18" s="99">
        <f t="shared" si="0"/>
        <v>350</v>
      </c>
      <c r="D18" s="98" t="s">
        <v>567</v>
      </c>
    </row>
    <row r="19" spans="1:4" ht="42" customHeight="1" x14ac:dyDescent="0.35">
      <c r="A19" s="100" t="s">
        <v>272</v>
      </c>
      <c r="B19" s="99">
        <v>3.11</v>
      </c>
      <c r="C19" s="99">
        <f t="shared" si="0"/>
        <v>3110</v>
      </c>
      <c r="D19" s="98" t="s">
        <v>567</v>
      </c>
    </row>
    <row r="20" spans="1:4" ht="42" customHeight="1" x14ac:dyDescent="0.35">
      <c r="A20" s="100" t="s">
        <v>304</v>
      </c>
      <c r="B20" s="99">
        <v>0.02</v>
      </c>
      <c r="C20" s="99">
        <f t="shared" si="0"/>
        <v>20</v>
      </c>
      <c r="D20" s="98" t="s">
        <v>567</v>
      </c>
    </row>
    <row r="21" spans="1:4" ht="42" customHeight="1" x14ac:dyDescent="0.35">
      <c r="A21" s="100" t="s">
        <v>528</v>
      </c>
      <c r="B21" s="99">
        <v>1384.03</v>
      </c>
      <c r="C21" s="99">
        <f t="shared" si="0"/>
        <v>1384030</v>
      </c>
      <c r="D21" s="98" t="s">
        <v>567</v>
      </c>
    </row>
    <row r="22" spans="1:4" ht="42" customHeight="1" x14ac:dyDescent="0.35">
      <c r="A22" s="100" t="s">
        <v>216</v>
      </c>
      <c r="B22" s="99">
        <v>49.71</v>
      </c>
      <c r="C22" s="99">
        <f t="shared" si="0"/>
        <v>49710</v>
      </c>
      <c r="D22" s="98" t="s">
        <v>567</v>
      </c>
    </row>
    <row r="23" spans="1:4" ht="42" customHeight="1" x14ac:dyDescent="0.35">
      <c r="A23" s="100" t="s">
        <v>333</v>
      </c>
      <c r="B23" s="98">
        <v>42.73</v>
      </c>
      <c r="C23" s="99">
        <f t="shared" si="0"/>
        <v>42730</v>
      </c>
      <c r="D23" s="98" t="s">
        <v>567</v>
      </c>
    </row>
    <row r="24" spans="1:4" ht="42" customHeight="1" x14ac:dyDescent="0.35">
      <c r="A24" s="100" t="s">
        <v>336</v>
      </c>
      <c r="B24" s="99">
        <v>45.59</v>
      </c>
      <c r="C24" s="99">
        <f t="shared" si="0"/>
        <v>45590</v>
      </c>
      <c r="D24" s="98" t="s">
        <v>567</v>
      </c>
    </row>
    <row r="25" spans="1:4" ht="42" customHeight="1" x14ac:dyDescent="0.35">
      <c r="A25" s="100" t="s">
        <v>342</v>
      </c>
      <c r="B25" s="99">
        <v>14.88</v>
      </c>
      <c r="C25" s="99">
        <f t="shared" si="0"/>
        <v>14880</v>
      </c>
      <c r="D25" s="98" t="s">
        <v>568</v>
      </c>
    </row>
    <row r="26" spans="1:4" ht="42" customHeight="1" x14ac:dyDescent="0.35">
      <c r="A26" s="100" t="s">
        <v>356</v>
      </c>
      <c r="B26" s="99">
        <v>9.76</v>
      </c>
      <c r="C26" s="99">
        <f t="shared" si="0"/>
        <v>9760</v>
      </c>
      <c r="D26" s="98" t="s">
        <v>567</v>
      </c>
    </row>
    <row r="27" spans="1:4" ht="42" customHeight="1" x14ac:dyDescent="0.35">
      <c r="A27" s="100" t="s">
        <v>355</v>
      </c>
      <c r="B27" s="99"/>
      <c r="C27" s="99">
        <f t="shared" si="0"/>
        <v>0</v>
      </c>
      <c r="D27" s="98" t="s">
        <v>575</v>
      </c>
    </row>
    <row r="28" spans="1:4" ht="42" customHeight="1" x14ac:dyDescent="0.35">
      <c r="A28" s="100" t="s">
        <v>257</v>
      </c>
      <c r="B28" s="99">
        <v>0.43</v>
      </c>
      <c r="C28" s="99">
        <f t="shared" si="0"/>
        <v>430</v>
      </c>
      <c r="D28" s="98" t="s">
        <v>567</v>
      </c>
    </row>
    <row r="29" spans="1:4" ht="42" customHeight="1" x14ac:dyDescent="0.35">
      <c r="A29" s="100" t="s">
        <v>361</v>
      </c>
      <c r="B29" s="99">
        <v>2.02</v>
      </c>
      <c r="C29" s="99">
        <f t="shared" si="0"/>
        <v>2020</v>
      </c>
      <c r="D29" s="98" t="s">
        <v>567</v>
      </c>
    </row>
    <row r="30" spans="1:4" ht="42" customHeight="1" x14ac:dyDescent="0.35">
      <c r="A30" s="100" t="s">
        <v>280</v>
      </c>
      <c r="B30" s="99">
        <v>2.0499999999999998</v>
      </c>
      <c r="C30" s="99">
        <f t="shared" si="0"/>
        <v>2050</v>
      </c>
      <c r="D30" s="98" t="s">
        <v>567</v>
      </c>
    </row>
    <row r="31" spans="1:4" ht="42" customHeight="1" x14ac:dyDescent="0.35">
      <c r="A31" s="100" t="s">
        <v>362</v>
      </c>
      <c r="B31" s="99">
        <v>189.41</v>
      </c>
      <c r="C31" s="99">
        <f t="shared" si="0"/>
        <v>189410</v>
      </c>
      <c r="D31" s="98" t="s">
        <v>567</v>
      </c>
    </row>
    <row r="32" spans="1:4" ht="42" customHeight="1" x14ac:dyDescent="0.35">
      <c r="A32" s="100" t="s">
        <v>674</v>
      </c>
      <c r="B32" s="98"/>
      <c r="C32" s="99"/>
      <c r="D32" s="98" t="s">
        <v>567</v>
      </c>
    </row>
    <row r="33" spans="1:4" ht="42" customHeight="1" x14ac:dyDescent="0.35">
      <c r="A33" s="100" t="s">
        <v>226</v>
      </c>
      <c r="B33" s="99"/>
      <c r="C33" s="99">
        <f t="shared" ref="C33:C39" si="1">B33*1000</f>
        <v>0</v>
      </c>
      <c r="D33" s="98" t="s">
        <v>567</v>
      </c>
    </row>
    <row r="34" spans="1:4" ht="42" customHeight="1" x14ac:dyDescent="0.35">
      <c r="A34" s="100" t="s">
        <v>310</v>
      </c>
      <c r="B34" s="99">
        <v>10.24</v>
      </c>
      <c r="C34" s="99">
        <f t="shared" si="1"/>
        <v>10240</v>
      </c>
      <c r="D34" s="98" t="s">
        <v>568</v>
      </c>
    </row>
    <row r="35" spans="1:4" ht="42" customHeight="1" x14ac:dyDescent="0.35">
      <c r="A35" s="100" t="s">
        <v>299</v>
      </c>
      <c r="B35" s="99">
        <v>0.01</v>
      </c>
      <c r="C35" s="99">
        <f t="shared" si="1"/>
        <v>10</v>
      </c>
      <c r="D35" s="98" t="s">
        <v>567</v>
      </c>
    </row>
    <row r="36" spans="1:4" ht="42" customHeight="1" x14ac:dyDescent="0.35">
      <c r="A36" s="100" t="s">
        <v>207</v>
      </c>
      <c r="B36" s="99">
        <v>28.48</v>
      </c>
      <c r="C36" s="99">
        <f t="shared" si="1"/>
        <v>28480</v>
      </c>
      <c r="D36" s="98" t="s">
        <v>567</v>
      </c>
    </row>
    <row r="37" spans="1:4" ht="42" customHeight="1" x14ac:dyDescent="0.35">
      <c r="A37" s="100" t="s">
        <v>351</v>
      </c>
      <c r="B37" s="99">
        <v>9.23</v>
      </c>
      <c r="C37" s="99">
        <f t="shared" si="1"/>
        <v>9230</v>
      </c>
      <c r="D37" s="98" t="s">
        <v>567</v>
      </c>
    </row>
    <row r="38" spans="1:4" ht="42" customHeight="1" x14ac:dyDescent="0.35">
      <c r="A38" s="100" t="s">
        <v>527</v>
      </c>
      <c r="B38" s="99">
        <v>2.21</v>
      </c>
      <c r="C38" s="99">
        <f t="shared" si="1"/>
        <v>2210</v>
      </c>
      <c r="D38" s="98" t="s">
        <v>567</v>
      </c>
    </row>
    <row r="39" spans="1:4" ht="42" customHeight="1" x14ac:dyDescent="0.35">
      <c r="A39" s="100" t="s">
        <v>711</v>
      </c>
      <c r="B39" s="99"/>
      <c r="C39" s="99">
        <f t="shared" si="1"/>
        <v>0</v>
      </c>
      <c r="D39" s="98" t="s">
        <v>567</v>
      </c>
    </row>
  </sheetData>
  <mergeCells count="1">
    <mergeCell ref="A1:D1"/>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10143-0F83-4FC8-8309-E629E1BEF003}">
  <sheetPr>
    <tabColor rgb="FFFF0000"/>
  </sheetPr>
  <dimension ref="A1:D39"/>
  <sheetViews>
    <sheetView zoomScale="84" zoomScaleNormal="84" workbookViewId="0">
      <selection activeCell="F27" sqref="F27"/>
    </sheetView>
  </sheetViews>
  <sheetFormatPr baseColWidth="10" defaultColWidth="8.7265625" defaultRowHeight="11.5" customHeight="1" x14ac:dyDescent="0.35"/>
  <cols>
    <col min="1" max="4" width="27.54296875" style="101" customWidth="1"/>
    <col min="5" max="16384" width="8.7265625" style="101"/>
  </cols>
  <sheetData>
    <row r="1" spans="1:4" ht="50.5" customHeight="1" x14ac:dyDescent="0.35">
      <c r="A1" s="199" t="s">
        <v>728</v>
      </c>
      <c r="B1" s="199"/>
      <c r="C1" s="199"/>
      <c r="D1" s="199"/>
    </row>
    <row r="2" spans="1:4" ht="42" customHeight="1" x14ac:dyDescent="0.35">
      <c r="A2" s="104"/>
      <c r="B2" s="104" t="s">
        <v>577</v>
      </c>
      <c r="C2" s="104" t="s">
        <v>576</v>
      </c>
      <c r="D2" s="104" t="s">
        <v>570</v>
      </c>
    </row>
    <row r="3" spans="1:4" ht="42" customHeight="1" x14ac:dyDescent="0.35">
      <c r="A3" s="104" t="s">
        <v>222</v>
      </c>
      <c r="B3" s="103">
        <v>8.9600000000000009</v>
      </c>
      <c r="C3" s="103">
        <f t="shared" ref="C3:C31" si="0">B3*1000</f>
        <v>8960</v>
      </c>
      <c r="D3" s="102" t="s">
        <v>567</v>
      </c>
    </row>
    <row r="4" spans="1:4" ht="42" customHeight="1" x14ac:dyDescent="0.35">
      <c r="A4" s="104" t="s">
        <v>229</v>
      </c>
      <c r="B4" s="103">
        <v>2.5499999999999998</v>
      </c>
      <c r="C4" s="103">
        <f t="shared" si="0"/>
        <v>2550</v>
      </c>
      <c r="D4" s="102" t="s">
        <v>568</v>
      </c>
    </row>
    <row r="5" spans="1:4" ht="42" customHeight="1" x14ac:dyDescent="0.35">
      <c r="A5" s="104" t="s">
        <v>341</v>
      </c>
      <c r="B5" s="103">
        <v>2.58</v>
      </c>
      <c r="C5" s="103">
        <f t="shared" si="0"/>
        <v>2580</v>
      </c>
      <c r="D5" s="102" t="s">
        <v>567</v>
      </c>
    </row>
    <row r="6" spans="1:4" ht="42" customHeight="1" x14ac:dyDescent="0.35">
      <c r="A6" s="104" t="s">
        <v>247</v>
      </c>
      <c r="B6" s="103">
        <v>158.57</v>
      </c>
      <c r="C6" s="103">
        <f t="shared" si="0"/>
        <v>158570</v>
      </c>
      <c r="D6" s="102" t="s">
        <v>567</v>
      </c>
    </row>
    <row r="7" spans="1:4" ht="42" customHeight="1" x14ac:dyDescent="0.35">
      <c r="A7" s="104" t="s">
        <v>209</v>
      </c>
      <c r="B7" s="103">
        <v>15.28</v>
      </c>
      <c r="C7" s="103">
        <f t="shared" si="0"/>
        <v>15280</v>
      </c>
      <c r="D7" s="102" t="s">
        <v>567</v>
      </c>
    </row>
    <row r="8" spans="1:4" ht="42" customHeight="1" x14ac:dyDescent="0.35">
      <c r="A8" s="104" t="s">
        <v>252</v>
      </c>
      <c r="B8" s="103">
        <v>0.59</v>
      </c>
      <c r="C8" s="103">
        <f t="shared" si="0"/>
        <v>590</v>
      </c>
      <c r="D8" s="102" t="s">
        <v>567</v>
      </c>
    </row>
    <row r="9" spans="1:4" ht="42" customHeight="1" x14ac:dyDescent="0.35">
      <c r="A9" s="104" t="s">
        <v>278</v>
      </c>
      <c r="B9" s="103">
        <v>2.16</v>
      </c>
      <c r="C9" s="103">
        <f t="shared" si="0"/>
        <v>2160</v>
      </c>
      <c r="D9" s="102" t="s">
        <v>567</v>
      </c>
    </row>
    <row r="10" spans="1:4" ht="42" customHeight="1" x14ac:dyDescent="0.35">
      <c r="A10" s="104" t="s">
        <v>263</v>
      </c>
      <c r="B10" s="103">
        <v>44.09</v>
      </c>
      <c r="C10" s="103">
        <f t="shared" si="0"/>
        <v>44090</v>
      </c>
      <c r="D10" s="102" t="s">
        <v>567</v>
      </c>
    </row>
    <row r="11" spans="1:4" ht="42" customHeight="1" x14ac:dyDescent="0.35">
      <c r="A11" s="104" t="s">
        <v>251</v>
      </c>
      <c r="B11" s="103">
        <v>750.83</v>
      </c>
      <c r="C11" s="103">
        <f t="shared" si="0"/>
        <v>750830</v>
      </c>
      <c r="D11" s="102" t="s">
        <v>567</v>
      </c>
    </row>
    <row r="12" spans="1:4" ht="42" customHeight="1" x14ac:dyDescent="0.35">
      <c r="A12" s="104" t="s">
        <v>258</v>
      </c>
      <c r="B12" s="103">
        <v>57.34</v>
      </c>
      <c r="C12" s="103">
        <f t="shared" si="0"/>
        <v>57340</v>
      </c>
      <c r="D12" s="102" t="s">
        <v>568</v>
      </c>
    </row>
    <row r="13" spans="1:4" ht="42" customHeight="1" x14ac:dyDescent="0.35">
      <c r="A13" s="104" t="s">
        <v>245</v>
      </c>
      <c r="B13" s="103">
        <v>4.5999999999999996</v>
      </c>
      <c r="C13" s="103">
        <f t="shared" si="0"/>
        <v>4600</v>
      </c>
      <c r="D13" s="102" t="s">
        <v>567</v>
      </c>
    </row>
    <row r="14" spans="1:4" ht="42" customHeight="1" x14ac:dyDescent="0.35">
      <c r="A14" s="104" t="s">
        <v>282</v>
      </c>
      <c r="B14" s="103">
        <v>74.95</v>
      </c>
      <c r="C14" s="103">
        <f t="shared" si="0"/>
        <v>74950</v>
      </c>
      <c r="D14" s="102" t="s">
        <v>567</v>
      </c>
    </row>
    <row r="15" spans="1:4" ht="42" customHeight="1" x14ac:dyDescent="0.35">
      <c r="A15" s="104" t="s">
        <v>238</v>
      </c>
      <c r="B15" s="103">
        <v>4.42</v>
      </c>
      <c r="C15" s="103">
        <f t="shared" si="0"/>
        <v>4420</v>
      </c>
      <c r="D15" s="102" t="s">
        <v>567</v>
      </c>
    </row>
    <row r="16" spans="1:4" ht="42" customHeight="1" x14ac:dyDescent="0.35">
      <c r="A16" s="104" t="s">
        <v>292</v>
      </c>
      <c r="B16" s="103">
        <v>2.4300000000000002</v>
      </c>
      <c r="C16" s="103">
        <f t="shared" si="0"/>
        <v>2430</v>
      </c>
      <c r="D16" s="102" t="s">
        <v>567</v>
      </c>
    </row>
    <row r="17" spans="1:4" ht="42" customHeight="1" x14ac:dyDescent="0.35">
      <c r="A17" s="104" t="s">
        <v>297</v>
      </c>
      <c r="B17" s="103">
        <v>1.1499999999999999</v>
      </c>
      <c r="C17" s="103">
        <f t="shared" si="0"/>
        <v>1150</v>
      </c>
      <c r="D17" s="102" t="s">
        <v>567</v>
      </c>
    </row>
    <row r="18" spans="1:4" ht="42" customHeight="1" x14ac:dyDescent="0.35">
      <c r="A18" s="104" t="s">
        <v>298</v>
      </c>
      <c r="B18" s="103">
        <v>0.84</v>
      </c>
      <c r="C18" s="103">
        <f t="shared" si="0"/>
        <v>840</v>
      </c>
      <c r="D18" s="102" t="s">
        <v>567</v>
      </c>
    </row>
    <row r="19" spans="1:4" ht="42" customHeight="1" x14ac:dyDescent="0.35">
      <c r="A19" s="104" t="s">
        <v>272</v>
      </c>
      <c r="B19" s="103">
        <v>2.1800000000000002</v>
      </c>
      <c r="C19" s="103">
        <f t="shared" si="0"/>
        <v>2180</v>
      </c>
      <c r="D19" s="102" t="s">
        <v>567</v>
      </c>
    </row>
    <row r="20" spans="1:4" ht="42" customHeight="1" x14ac:dyDescent="0.35">
      <c r="A20" s="104" t="s">
        <v>304</v>
      </c>
      <c r="B20" s="103">
        <v>7.0000000000000007E-2</v>
      </c>
      <c r="C20" s="103">
        <f t="shared" si="0"/>
        <v>70</v>
      </c>
      <c r="D20" s="102" t="s">
        <v>567</v>
      </c>
    </row>
    <row r="21" spans="1:4" ht="42" customHeight="1" x14ac:dyDescent="0.35">
      <c r="A21" s="104" t="s">
        <v>528</v>
      </c>
      <c r="B21" s="103">
        <v>149.52000000000001</v>
      </c>
      <c r="C21" s="103">
        <f t="shared" si="0"/>
        <v>149520</v>
      </c>
      <c r="D21" s="102"/>
    </row>
    <row r="22" spans="1:4" ht="42" customHeight="1" x14ac:dyDescent="0.35">
      <c r="A22" s="104" t="s">
        <v>216</v>
      </c>
      <c r="B22" s="103">
        <v>15.91</v>
      </c>
      <c r="C22" s="103">
        <f t="shared" si="0"/>
        <v>15910</v>
      </c>
      <c r="D22" s="102" t="s">
        <v>567</v>
      </c>
    </row>
    <row r="23" spans="1:4" ht="42" customHeight="1" x14ac:dyDescent="0.35">
      <c r="A23" s="104" t="s">
        <v>333</v>
      </c>
      <c r="B23" s="103">
        <v>3.64</v>
      </c>
      <c r="C23" s="103">
        <f t="shared" si="0"/>
        <v>3640</v>
      </c>
      <c r="D23" s="102" t="s">
        <v>567</v>
      </c>
    </row>
    <row r="24" spans="1:4" ht="42" customHeight="1" x14ac:dyDescent="0.35">
      <c r="A24" s="104" t="s">
        <v>336</v>
      </c>
      <c r="B24" s="103">
        <v>82.35</v>
      </c>
      <c r="C24" s="103">
        <f t="shared" si="0"/>
        <v>82350</v>
      </c>
      <c r="D24" s="102" t="s">
        <v>567</v>
      </c>
    </row>
    <row r="25" spans="1:4" ht="42" customHeight="1" x14ac:dyDescent="0.35">
      <c r="A25" s="104" t="s">
        <v>342</v>
      </c>
      <c r="B25" s="103">
        <v>35.549999999999997</v>
      </c>
      <c r="C25" s="103">
        <f t="shared" si="0"/>
        <v>35550</v>
      </c>
      <c r="D25" s="102" t="s">
        <v>568</v>
      </c>
    </row>
    <row r="26" spans="1:4" ht="42" customHeight="1" x14ac:dyDescent="0.35">
      <c r="A26" s="104" t="s">
        <v>356</v>
      </c>
      <c r="B26" s="103">
        <v>3.49</v>
      </c>
      <c r="C26" s="103">
        <f t="shared" si="0"/>
        <v>3490</v>
      </c>
      <c r="D26" s="102" t="s">
        <v>567</v>
      </c>
    </row>
    <row r="27" spans="1:4" ht="42" customHeight="1" x14ac:dyDescent="0.35">
      <c r="A27" s="104" t="s">
        <v>355</v>
      </c>
      <c r="B27" s="102"/>
      <c r="C27" s="103">
        <f t="shared" si="0"/>
        <v>0</v>
      </c>
      <c r="D27" s="102" t="s">
        <v>575</v>
      </c>
    </row>
    <row r="28" spans="1:4" ht="42" customHeight="1" x14ac:dyDescent="0.35">
      <c r="A28" s="104" t="s">
        <v>257</v>
      </c>
      <c r="B28" s="102">
        <v>0.83</v>
      </c>
      <c r="C28" s="103">
        <f t="shared" si="0"/>
        <v>830</v>
      </c>
      <c r="D28" s="102" t="s">
        <v>567</v>
      </c>
    </row>
    <row r="29" spans="1:4" ht="42" customHeight="1" x14ac:dyDescent="0.35">
      <c r="A29" s="104" t="s">
        <v>361</v>
      </c>
      <c r="B29" s="103">
        <v>7.93</v>
      </c>
      <c r="C29" s="103">
        <f t="shared" si="0"/>
        <v>7930</v>
      </c>
      <c r="D29" s="102" t="s">
        <v>567</v>
      </c>
    </row>
    <row r="30" spans="1:4" ht="42" customHeight="1" x14ac:dyDescent="0.35">
      <c r="A30" s="104" t="s">
        <v>280</v>
      </c>
      <c r="B30" s="103">
        <v>0.19</v>
      </c>
      <c r="C30" s="103">
        <f t="shared" si="0"/>
        <v>190</v>
      </c>
      <c r="D30" s="102" t="s">
        <v>567</v>
      </c>
    </row>
    <row r="31" spans="1:4" ht="42" customHeight="1" x14ac:dyDescent="0.35">
      <c r="A31" s="104" t="s">
        <v>362</v>
      </c>
      <c r="B31" s="103">
        <v>79.67</v>
      </c>
      <c r="C31" s="103">
        <f t="shared" si="0"/>
        <v>79670</v>
      </c>
      <c r="D31" s="102" t="s">
        <v>567</v>
      </c>
    </row>
    <row r="32" spans="1:4" ht="42" customHeight="1" x14ac:dyDescent="0.35">
      <c r="A32" s="104" t="s">
        <v>674</v>
      </c>
      <c r="B32" s="102"/>
      <c r="C32" s="103"/>
      <c r="D32" s="102"/>
    </row>
    <row r="33" spans="1:4" ht="42" customHeight="1" x14ac:dyDescent="0.35">
      <c r="A33" s="104" t="s">
        <v>226</v>
      </c>
      <c r="B33" s="103"/>
      <c r="C33" s="103"/>
      <c r="D33" s="102" t="s">
        <v>567</v>
      </c>
    </row>
    <row r="34" spans="1:4" ht="42" customHeight="1" x14ac:dyDescent="0.35">
      <c r="A34" s="104" t="s">
        <v>310</v>
      </c>
      <c r="B34" s="103">
        <v>14.13</v>
      </c>
      <c r="C34" s="103">
        <f t="shared" ref="C34:C38" si="1">B34*1000</f>
        <v>14130</v>
      </c>
      <c r="D34" s="102" t="s">
        <v>568</v>
      </c>
    </row>
    <row r="35" spans="1:4" ht="42" customHeight="1" x14ac:dyDescent="0.35">
      <c r="A35" s="104" t="s">
        <v>299</v>
      </c>
      <c r="B35" s="103">
        <v>0.23</v>
      </c>
      <c r="C35" s="103">
        <f t="shared" si="1"/>
        <v>230</v>
      </c>
      <c r="D35" s="102" t="s">
        <v>567</v>
      </c>
    </row>
    <row r="36" spans="1:4" ht="42" customHeight="1" x14ac:dyDescent="0.35">
      <c r="A36" s="104" t="s">
        <v>207</v>
      </c>
      <c r="B36" s="103">
        <v>15.11</v>
      </c>
      <c r="C36" s="103">
        <f t="shared" si="1"/>
        <v>15110</v>
      </c>
      <c r="D36" s="102" t="s">
        <v>567</v>
      </c>
    </row>
    <row r="37" spans="1:4" ht="42" customHeight="1" x14ac:dyDescent="0.35">
      <c r="A37" s="104" t="s">
        <v>351</v>
      </c>
      <c r="B37" s="103">
        <v>4.21</v>
      </c>
      <c r="C37" s="103">
        <f t="shared" si="1"/>
        <v>4210</v>
      </c>
      <c r="D37" s="102" t="s">
        <v>567</v>
      </c>
    </row>
    <row r="38" spans="1:4" ht="42" customHeight="1" x14ac:dyDescent="0.35">
      <c r="A38" s="104" t="s">
        <v>527</v>
      </c>
      <c r="B38" s="103">
        <v>124.99</v>
      </c>
      <c r="C38" s="103">
        <f t="shared" si="1"/>
        <v>124990</v>
      </c>
      <c r="D38" s="102" t="s">
        <v>567</v>
      </c>
    </row>
    <row r="39" spans="1:4" ht="42" customHeight="1" x14ac:dyDescent="0.35">
      <c r="A39" s="104" t="s">
        <v>711</v>
      </c>
      <c r="B39" s="103"/>
      <c r="C39" s="103"/>
      <c r="D39" s="102" t="s">
        <v>567</v>
      </c>
    </row>
  </sheetData>
  <mergeCells count="1">
    <mergeCell ref="A1:D1"/>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BA968-6229-41B4-B210-F1AD33570B91}">
  <sheetPr>
    <tabColor rgb="FFFF0000"/>
  </sheetPr>
  <dimension ref="A1:D39"/>
  <sheetViews>
    <sheetView zoomScale="84" zoomScaleNormal="84" workbookViewId="0">
      <selection activeCell="F27" sqref="F27"/>
    </sheetView>
  </sheetViews>
  <sheetFormatPr baseColWidth="10" defaultColWidth="8.7265625" defaultRowHeight="11.5" customHeight="1" x14ac:dyDescent="0.35"/>
  <cols>
    <col min="1" max="4" width="27.54296875" style="105" customWidth="1"/>
    <col min="5" max="16384" width="8.7265625" style="105"/>
  </cols>
  <sheetData>
    <row r="1" spans="1:4" ht="50.5" customHeight="1" x14ac:dyDescent="0.35">
      <c r="A1" s="199" t="s">
        <v>729</v>
      </c>
      <c r="B1" s="199"/>
      <c r="C1" s="199"/>
      <c r="D1" s="199"/>
    </row>
    <row r="2" spans="1:4" ht="42" customHeight="1" x14ac:dyDescent="0.35">
      <c r="A2" s="104"/>
      <c r="B2" s="104" t="s">
        <v>577</v>
      </c>
      <c r="C2" s="104" t="s">
        <v>576</v>
      </c>
      <c r="D2" s="104" t="s">
        <v>570</v>
      </c>
    </row>
    <row r="3" spans="1:4" ht="42" customHeight="1" x14ac:dyDescent="0.35">
      <c r="A3" s="100" t="s">
        <v>222</v>
      </c>
      <c r="B3" s="99">
        <v>453.57</v>
      </c>
      <c r="C3" s="99">
        <f t="shared" ref="C3:C31" si="0">B3*1000</f>
        <v>453570</v>
      </c>
      <c r="D3" s="98" t="s">
        <v>567</v>
      </c>
    </row>
    <row r="4" spans="1:4" ht="42" customHeight="1" x14ac:dyDescent="0.35">
      <c r="A4" s="100" t="s">
        <v>229</v>
      </c>
      <c r="B4" s="99">
        <v>31.7</v>
      </c>
      <c r="C4" s="99">
        <f t="shared" si="0"/>
        <v>31700</v>
      </c>
      <c r="D4" s="98" t="s">
        <v>568</v>
      </c>
    </row>
    <row r="5" spans="1:4" ht="42" customHeight="1" x14ac:dyDescent="0.35">
      <c r="A5" s="100" t="s">
        <v>724</v>
      </c>
      <c r="B5" s="99">
        <v>216.76</v>
      </c>
      <c r="C5" s="99">
        <f t="shared" si="0"/>
        <v>216760</v>
      </c>
      <c r="D5" s="98" t="s">
        <v>567</v>
      </c>
    </row>
    <row r="6" spans="1:4" ht="42" customHeight="1" x14ac:dyDescent="0.35">
      <c r="A6" s="100" t="s">
        <v>247</v>
      </c>
      <c r="B6" s="99">
        <v>273.73</v>
      </c>
      <c r="C6" s="99">
        <f t="shared" si="0"/>
        <v>273730</v>
      </c>
      <c r="D6" s="98" t="s">
        <v>567</v>
      </c>
    </row>
    <row r="7" spans="1:4" ht="42" customHeight="1" x14ac:dyDescent="0.35">
      <c r="A7" s="100" t="s">
        <v>209</v>
      </c>
      <c r="B7" s="99">
        <v>2703.14</v>
      </c>
      <c r="C7" s="99">
        <f t="shared" si="0"/>
        <v>2703140</v>
      </c>
      <c r="D7" s="98" t="s">
        <v>567</v>
      </c>
    </row>
    <row r="8" spans="1:4" ht="42" customHeight="1" x14ac:dyDescent="0.35">
      <c r="A8" s="100" t="s">
        <v>252</v>
      </c>
      <c r="B8" s="99">
        <v>26.72</v>
      </c>
      <c r="C8" s="99">
        <f t="shared" si="0"/>
        <v>26720</v>
      </c>
      <c r="D8" s="98" t="s">
        <v>567</v>
      </c>
    </row>
    <row r="9" spans="1:4" ht="42" customHeight="1" x14ac:dyDescent="0.35">
      <c r="A9" s="100" t="s">
        <v>278</v>
      </c>
      <c r="B9" s="99">
        <v>1882.41</v>
      </c>
      <c r="C9" s="99">
        <f t="shared" si="0"/>
        <v>1882410</v>
      </c>
      <c r="D9" s="98" t="s">
        <v>567</v>
      </c>
    </row>
    <row r="10" spans="1:4" ht="42" customHeight="1" x14ac:dyDescent="0.35">
      <c r="A10" s="100" t="s">
        <v>263</v>
      </c>
      <c r="B10" s="99">
        <v>88.02</v>
      </c>
      <c r="C10" s="99">
        <f t="shared" si="0"/>
        <v>88020</v>
      </c>
      <c r="D10" s="98" t="s">
        <v>567</v>
      </c>
    </row>
    <row r="11" spans="1:4" ht="42" customHeight="1" x14ac:dyDescent="0.35">
      <c r="A11" s="100" t="s">
        <v>251</v>
      </c>
      <c r="B11" s="99">
        <v>1681.5</v>
      </c>
      <c r="C11" s="99">
        <f t="shared" si="0"/>
        <v>1681500</v>
      </c>
      <c r="D11" s="98" t="s">
        <v>567</v>
      </c>
    </row>
    <row r="12" spans="1:4" ht="42" customHeight="1" x14ac:dyDescent="0.35">
      <c r="A12" s="100" t="s">
        <v>258</v>
      </c>
      <c r="B12" s="99">
        <v>2940.31</v>
      </c>
      <c r="C12" s="99">
        <f t="shared" si="0"/>
        <v>2940310</v>
      </c>
      <c r="D12" s="98" t="s">
        <v>568</v>
      </c>
    </row>
    <row r="13" spans="1:4" ht="42" customHeight="1" x14ac:dyDescent="0.35">
      <c r="A13" s="100" t="s">
        <v>245</v>
      </c>
      <c r="B13" s="99">
        <v>119.8</v>
      </c>
      <c r="C13" s="99">
        <f t="shared" si="0"/>
        <v>119800</v>
      </c>
      <c r="D13" s="98" t="s">
        <v>567</v>
      </c>
    </row>
    <row r="14" spans="1:4" ht="42" customHeight="1" x14ac:dyDescent="0.35">
      <c r="A14" s="100" t="s">
        <v>282</v>
      </c>
      <c r="B14" s="99">
        <v>1887.56</v>
      </c>
      <c r="C14" s="99">
        <f t="shared" si="0"/>
        <v>1887560</v>
      </c>
      <c r="D14" s="98" t="s">
        <v>567</v>
      </c>
    </row>
    <row r="15" spans="1:4" ht="42" customHeight="1" x14ac:dyDescent="0.35">
      <c r="A15" s="100" t="s">
        <v>238</v>
      </c>
      <c r="B15" s="99">
        <v>15.59</v>
      </c>
      <c r="C15" s="99">
        <f t="shared" si="0"/>
        <v>15590</v>
      </c>
      <c r="D15" s="98" t="s">
        <v>567</v>
      </c>
    </row>
    <row r="16" spans="1:4" ht="42" customHeight="1" x14ac:dyDescent="0.35">
      <c r="A16" s="100" t="s">
        <v>292</v>
      </c>
      <c r="B16" s="99">
        <v>56.07</v>
      </c>
      <c r="C16" s="99">
        <f t="shared" si="0"/>
        <v>56070</v>
      </c>
      <c r="D16" s="98" t="s">
        <v>567</v>
      </c>
    </row>
    <row r="17" spans="1:4" ht="42" customHeight="1" x14ac:dyDescent="0.35">
      <c r="A17" s="100" t="s">
        <v>297</v>
      </c>
      <c r="B17" s="99">
        <v>142.59</v>
      </c>
      <c r="C17" s="99">
        <f t="shared" si="0"/>
        <v>142590</v>
      </c>
      <c r="D17" s="98" t="s">
        <v>567</v>
      </c>
    </row>
    <row r="18" spans="1:4" ht="42" customHeight="1" x14ac:dyDescent="0.35">
      <c r="A18" s="100" t="s">
        <v>298</v>
      </c>
      <c r="B18" s="99">
        <v>23.86</v>
      </c>
      <c r="C18" s="99">
        <f t="shared" si="0"/>
        <v>23860</v>
      </c>
      <c r="D18" s="98" t="s">
        <v>567</v>
      </c>
    </row>
    <row r="19" spans="1:4" ht="42" customHeight="1" x14ac:dyDescent="0.35">
      <c r="A19" s="100" t="s">
        <v>272</v>
      </c>
      <c r="B19" s="99"/>
      <c r="C19" s="99"/>
      <c r="D19" s="98" t="s">
        <v>575</v>
      </c>
    </row>
    <row r="20" spans="1:4" ht="42" customHeight="1" x14ac:dyDescent="0.35">
      <c r="A20" s="100" t="s">
        <v>304</v>
      </c>
      <c r="B20" s="99">
        <v>3.94</v>
      </c>
      <c r="C20" s="99">
        <f t="shared" si="0"/>
        <v>3940</v>
      </c>
      <c r="D20" s="98" t="s">
        <v>567</v>
      </c>
    </row>
    <row r="21" spans="1:4" ht="42" customHeight="1" x14ac:dyDescent="0.35">
      <c r="A21" s="100" t="s">
        <v>528</v>
      </c>
      <c r="B21" s="99">
        <v>575.94000000000005</v>
      </c>
      <c r="C21" s="99">
        <f t="shared" si="0"/>
        <v>575940</v>
      </c>
      <c r="D21" s="98"/>
    </row>
    <row r="22" spans="1:4" ht="42" customHeight="1" x14ac:dyDescent="0.35">
      <c r="A22" s="100" t="s">
        <v>216</v>
      </c>
      <c r="B22" s="99">
        <v>543.32000000000005</v>
      </c>
      <c r="C22" s="99">
        <f t="shared" si="0"/>
        <v>543320</v>
      </c>
      <c r="D22" s="98" t="s">
        <v>567</v>
      </c>
    </row>
    <row r="23" spans="1:4" ht="42" customHeight="1" x14ac:dyDescent="0.35">
      <c r="A23" s="100" t="s">
        <v>333</v>
      </c>
      <c r="B23" s="99">
        <v>2078.66</v>
      </c>
      <c r="C23" s="99">
        <f t="shared" si="0"/>
        <v>2078659.9999999998</v>
      </c>
      <c r="D23" s="98" t="s">
        <v>567</v>
      </c>
    </row>
    <row r="24" spans="1:4" ht="42" customHeight="1" x14ac:dyDescent="0.35">
      <c r="A24" s="100" t="s">
        <v>336</v>
      </c>
      <c r="B24" s="99">
        <v>274.49</v>
      </c>
      <c r="C24" s="99">
        <f t="shared" si="0"/>
        <v>274490</v>
      </c>
      <c r="D24" s="98" t="s">
        <v>567</v>
      </c>
    </row>
    <row r="25" spans="1:4" ht="42" customHeight="1" x14ac:dyDescent="0.35">
      <c r="A25" s="100" t="s">
        <v>342</v>
      </c>
      <c r="B25" s="99">
        <v>100.56</v>
      </c>
      <c r="C25" s="99">
        <f t="shared" si="0"/>
        <v>100560</v>
      </c>
      <c r="D25" s="98" t="s">
        <v>568</v>
      </c>
    </row>
    <row r="26" spans="1:4" ht="42" customHeight="1" x14ac:dyDescent="0.35">
      <c r="A26" s="100" t="s">
        <v>356</v>
      </c>
      <c r="B26" s="99">
        <v>92.16</v>
      </c>
      <c r="C26" s="99">
        <f t="shared" si="0"/>
        <v>92160</v>
      </c>
      <c r="D26" s="98" t="s">
        <v>567</v>
      </c>
    </row>
    <row r="27" spans="1:4" ht="42" customHeight="1" x14ac:dyDescent="0.35">
      <c r="A27" s="100" t="s">
        <v>355</v>
      </c>
      <c r="B27" s="99"/>
      <c r="C27" s="99">
        <f t="shared" si="0"/>
        <v>0</v>
      </c>
      <c r="D27" s="98" t="s">
        <v>575</v>
      </c>
    </row>
    <row r="28" spans="1:4" ht="42" customHeight="1" x14ac:dyDescent="0.35">
      <c r="A28" s="100" t="s">
        <v>257</v>
      </c>
      <c r="B28" s="99">
        <v>262.95999999999998</v>
      </c>
      <c r="C28" s="99">
        <f t="shared" si="0"/>
        <v>262960</v>
      </c>
      <c r="D28" s="98" t="s">
        <v>567</v>
      </c>
    </row>
    <row r="29" spans="1:4" ht="42" customHeight="1" x14ac:dyDescent="0.35">
      <c r="A29" s="100" t="s">
        <v>361</v>
      </c>
      <c r="B29" s="99">
        <v>414.82</v>
      </c>
      <c r="C29" s="99">
        <f t="shared" si="0"/>
        <v>414820</v>
      </c>
      <c r="D29" s="98" t="s">
        <v>567</v>
      </c>
    </row>
    <row r="30" spans="1:4" ht="42" customHeight="1" x14ac:dyDescent="0.35">
      <c r="A30" s="100" t="s">
        <v>280</v>
      </c>
      <c r="B30" s="99">
        <v>20.22</v>
      </c>
      <c r="C30" s="99">
        <f t="shared" si="0"/>
        <v>20220</v>
      </c>
      <c r="D30" s="98" t="s">
        <v>567</v>
      </c>
    </row>
    <row r="31" spans="1:4" ht="42" customHeight="1" x14ac:dyDescent="0.35">
      <c r="A31" s="100" t="s">
        <v>362</v>
      </c>
      <c r="B31" s="99">
        <v>333.63</v>
      </c>
      <c r="C31" s="99">
        <f t="shared" si="0"/>
        <v>333630</v>
      </c>
      <c r="D31" s="98" t="s">
        <v>567</v>
      </c>
    </row>
    <row r="32" spans="1:4" ht="42" customHeight="1" x14ac:dyDescent="0.35">
      <c r="A32" s="100" t="s">
        <v>674</v>
      </c>
      <c r="B32" s="98"/>
      <c r="C32" s="99"/>
      <c r="D32" s="98"/>
    </row>
    <row r="33" spans="1:4" ht="42" customHeight="1" x14ac:dyDescent="0.35">
      <c r="A33" s="100" t="s">
        <v>226</v>
      </c>
      <c r="B33" s="99"/>
      <c r="C33" s="99">
        <f t="shared" ref="C33:C39" si="1">B33*1000</f>
        <v>0</v>
      </c>
      <c r="D33" s="98" t="s">
        <v>567</v>
      </c>
    </row>
    <row r="34" spans="1:4" ht="42" customHeight="1" x14ac:dyDescent="0.35">
      <c r="A34" s="100" t="s">
        <v>310</v>
      </c>
      <c r="B34" s="99">
        <v>6.22</v>
      </c>
      <c r="C34" s="99">
        <f t="shared" si="1"/>
        <v>6220</v>
      </c>
      <c r="D34" s="98" t="s">
        <v>568</v>
      </c>
    </row>
    <row r="35" spans="1:4" ht="42" customHeight="1" x14ac:dyDescent="0.35">
      <c r="A35" s="100" t="s">
        <v>299</v>
      </c>
      <c r="B35" s="99">
        <v>0.75</v>
      </c>
      <c r="C35" s="99">
        <f t="shared" si="1"/>
        <v>750</v>
      </c>
      <c r="D35" s="98" t="s">
        <v>567</v>
      </c>
    </row>
    <row r="36" spans="1:4" ht="42" customHeight="1" x14ac:dyDescent="0.35">
      <c r="A36" s="100" t="s">
        <v>207</v>
      </c>
      <c r="B36" s="99">
        <v>13.38</v>
      </c>
      <c r="C36" s="99">
        <f t="shared" si="1"/>
        <v>13380</v>
      </c>
      <c r="D36" s="98" t="s">
        <v>567</v>
      </c>
    </row>
    <row r="37" spans="1:4" ht="42" customHeight="1" x14ac:dyDescent="0.35">
      <c r="A37" s="100" t="s">
        <v>351</v>
      </c>
      <c r="B37" s="99">
        <v>150.88999999999999</v>
      </c>
      <c r="C37" s="99">
        <f t="shared" si="1"/>
        <v>150890</v>
      </c>
      <c r="D37" s="98" t="s">
        <v>567</v>
      </c>
    </row>
    <row r="38" spans="1:4" ht="42" customHeight="1" x14ac:dyDescent="0.35">
      <c r="A38" s="100" t="s">
        <v>527</v>
      </c>
      <c r="B38" s="99"/>
      <c r="C38" s="99">
        <f t="shared" si="1"/>
        <v>0</v>
      </c>
      <c r="D38" s="98" t="s">
        <v>575</v>
      </c>
    </row>
    <row r="39" spans="1:4" ht="42" customHeight="1" x14ac:dyDescent="0.35">
      <c r="A39" s="100" t="s">
        <v>711</v>
      </c>
      <c r="B39" s="99"/>
      <c r="C39" s="99">
        <f t="shared" si="1"/>
        <v>0</v>
      </c>
      <c r="D39" s="98" t="s">
        <v>567</v>
      </c>
    </row>
  </sheetData>
  <mergeCells count="1">
    <mergeCell ref="A1:D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540FF-2DD6-48C4-8F2D-8DEE7691CCCA}">
  <sheetPr>
    <tabColor theme="5" tint="-0.249977111117893"/>
  </sheetPr>
  <dimension ref="A1:IC448"/>
  <sheetViews>
    <sheetView zoomScale="64" zoomScaleNormal="70" workbookViewId="0">
      <pane xSplit="3" ySplit="5" topLeftCell="D166" activePane="bottomRight" state="frozen"/>
      <selection activeCell="G3" sqref="G3"/>
      <selection pane="topRight" activeCell="G3" sqref="G3"/>
      <selection pane="bottomLeft" activeCell="G3" sqref="G3"/>
      <selection pane="bottomRight" activeCell="P167" sqref="P167"/>
    </sheetView>
  </sheetViews>
  <sheetFormatPr baseColWidth="10" defaultRowHeight="14.5" x14ac:dyDescent="0.35"/>
  <cols>
    <col min="1" max="1" width="10.90625" style="14"/>
    <col min="2" max="2" width="16.54296875" style="14" customWidth="1"/>
    <col min="3" max="3" width="47.81640625" style="14" customWidth="1"/>
    <col min="4" max="27" width="16" style="3" customWidth="1"/>
    <col min="28" max="28" width="14.81640625" style="14" bestFit="1" customWidth="1"/>
    <col min="29" max="32" width="18.26953125" style="14" customWidth="1"/>
    <col min="33" max="139" width="10.90625" style="14"/>
    <col min="140" max="16384" width="10.90625" style="3"/>
  </cols>
  <sheetData>
    <row r="1" spans="1:237" s="5" customFormat="1" ht="77.5" customHeight="1" x14ac:dyDescent="0.35">
      <c r="B1" s="125" t="s">
        <v>740</v>
      </c>
      <c r="H1" s="124"/>
      <c r="AC1" s="124"/>
    </row>
    <row r="2" spans="1:237" ht="58.5" customHeight="1" x14ac:dyDescent="0.35">
      <c r="D2" s="200" t="s">
        <v>792</v>
      </c>
      <c r="E2" s="200"/>
      <c r="F2" s="200"/>
      <c r="G2" s="200"/>
      <c r="H2" s="200"/>
      <c r="I2" s="200"/>
      <c r="J2" s="200"/>
      <c r="K2" s="200"/>
      <c r="L2" s="200"/>
      <c r="M2" s="200"/>
      <c r="N2" s="200"/>
      <c r="O2" s="200"/>
      <c r="P2" s="200"/>
      <c r="Q2" s="200"/>
      <c r="R2" s="200"/>
      <c r="S2" s="200"/>
      <c r="T2" s="200"/>
      <c r="U2" s="200"/>
      <c r="V2" s="150"/>
      <c r="W2" s="150"/>
      <c r="X2" s="150"/>
      <c r="Y2" s="150"/>
      <c r="Z2" s="150"/>
      <c r="AA2" s="150"/>
    </row>
    <row r="3" spans="1:237" ht="58.5" customHeight="1" x14ac:dyDescent="0.35">
      <c r="D3" s="189" t="s">
        <v>547</v>
      </c>
      <c r="E3" s="189"/>
      <c r="F3" s="189"/>
      <c r="G3" s="189"/>
      <c r="H3" s="189"/>
      <c r="I3" s="189"/>
      <c r="J3" s="189" t="s">
        <v>546</v>
      </c>
      <c r="K3" s="189"/>
      <c r="L3" s="189"/>
      <c r="M3" s="189"/>
      <c r="N3" s="189"/>
      <c r="O3" s="189"/>
      <c r="P3" s="189" t="s">
        <v>545</v>
      </c>
      <c r="Q3" s="189"/>
      <c r="R3" s="189"/>
      <c r="S3" s="189"/>
      <c r="T3" s="189"/>
      <c r="U3" s="189"/>
      <c r="V3" s="189" t="s">
        <v>784</v>
      </c>
      <c r="W3" s="189"/>
      <c r="X3" s="189"/>
      <c r="Y3" s="189"/>
      <c r="Z3" s="189"/>
      <c r="AA3" s="189"/>
    </row>
    <row r="4" spans="1:237" ht="58.5" customHeight="1" x14ac:dyDescent="0.35">
      <c r="C4" s="13"/>
      <c r="D4" s="190"/>
      <c r="E4" s="191"/>
      <c r="F4" s="191"/>
      <c r="G4" s="191"/>
      <c r="H4" s="191"/>
      <c r="I4" s="192"/>
      <c r="J4" s="190"/>
      <c r="K4" s="191"/>
      <c r="L4" s="191"/>
      <c r="M4" s="191"/>
      <c r="N4" s="191"/>
      <c r="O4" s="192"/>
      <c r="P4" s="190"/>
      <c r="Q4" s="191"/>
      <c r="R4" s="191"/>
      <c r="S4" s="191"/>
      <c r="T4" s="191"/>
      <c r="U4" s="192"/>
      <c r="V4" s="190"/>
      <c r="W4" s="191"/>
      <c r="X4" s="191"/>
      <c r="Y4" s="191"/>
      <c r="Z4" s="191"/>
      <c r="AA4" s="192"/>
    </row>
    <row r="5" spans="1:237" ht="58.5" customHeight="1" x14ac:dyDescent="0.35">
      <c r="C5" s="138" t="s">
        <v>543</v>
      </c>
      <c r="D5" s="1" t="s">
        <v>425</v>
      </c>
      <c r="E5" s="1" t="s">
        <v>419</v>
      </c>
      <c r="F5" s="1" t="s">
        <v>426</v>
      </c>
      <c r="G5" s="1" t="s">
        <v>531</v>
      </c>
      <c r="H5" s="1" t="s">
        <v>421</v>
      </c>
      <c r="I5" s="1" t="s">
        <v>541</v>
      </c>
      <c r="J5" s="1" t="s">
        <v>425</v>
      </c>
      <c r="K5" s="1" t="s">
        <v>419</v>
      </c>
      <c r="L5" s="1" t="s">
        <v>426</v>
      </c>
      <c r="M5" s="1" t="s">
        <v>531</v>
      </c>
      <c r="N5" s="1" t="s">
        <v>421</v>
      </c>
      <c r="O5" s="1" t="s">
        <v>541</v>
      </c>
      <c r="P5" s="1" t="s">
        <v>425</v>
      </c>
      <c r="Q5" s="1" t="s">
        <v>419</v>
      </c>
      <c r="R5" s="1" t="s">
        <v>426</v>
      </c>
      <c r="S5" s="1" t="s">
        <v>542</v>
      </c>
      <c r="T5" s="1" t="s">
        <v>421</v>
      </c>
      <c r="U5" s="1" t="s">
        <v>541</v>
      </c>
      <c r="V5" s="1" t="s">
        <v>425</v>
      </c>
      <c r="W5" s="1" t="s">
        <v>419</v>
      </c>
      <c r="X5" s="1" t="s">
        <v>426</v>
      </c>
      <c r="Y5" s="1" t="s">
        <v>542</v>
      </c>
      <c r="Z5" s="1" t="s">
        <v>421</v>
      </c>
      <c r="AA5" s="1" t="s">
        <v>541</v>
      </c>
    </row>
    <row r="6" spans="1:237" ht="28" customHeight="1" x14ac:dyDescent="0.35">
      <c r="C6" s="13" t="s">
        <v>205</v>
      </c>
      <c r="D6" s="81">
        <f>IFERROR(VLOOKUP(C6,'4.3.1 Bilan P.brutes EuST 2023'!$B$5:$N$41,13,FALSE),IFERROR((VLOOKUP('4.1 Bilan peaux brutes (2023)'!C6,'4.2.1 Bilan P.brutes FAO 2023'!$C$5:$D$200,2,FALSE)*75%),"-"))</f>
        <v>382917.75</v>
      </c>
      <c r="E6" s="81">
        <f>IFERROR(VLOOKUP(C6,'4.3.1 Bilan P.brutes EuST 2023'!$B$5:$M$41,12,FALSE),IFERROR((VLOOKUP('4.1 Bilan peaux brutes (2023)'!C6,'4.2.1 Bilan P.brutes FAO 2023'!$C$5:$D$200,2)*25%),"-"))</f>
        <v>127639.25</v>
      </c>
      <c r="F6" s="81">
        <f>IFERROR((VLOOKUP(C6,'4.2.1 Bilan P.brutes FAO 2023'!$C$5:$F$200,4,FALSE)*50%),"-")</f>
        <v>3207618.5</v>
      </c>
      <c r="G6" s="81">
        <f>IFERROR((VLOOKUP(C6,'4.2.1 Bilan P.brutes FAO 2023'!$C$5:$F$200,4,FALSE)*50%),"-")</f>
        <v>3207618.5</v>
      </c>
      <c r="H6" s="81">
        <f>IFERROR((VLOOKUP(C6,'4.2.1 Bilan P.brutes FAO 2023'!$C$5:$H$200,6,FALSE)*50%),"-")</f>
        <v>1816568</v>
      </c>
      <c r="I6" s="81">
        <f>IFERROR((VLOOKUP(C6,'4.2.1 Bilan P.brutes FAO 2023'!$C$5:$H$200,6,FALSE)*50%),"-")</f>
        <v>1816568</v>
      </c>
      <c r="J6" s="81">
        <f>IFERROR(D6*95%,"-")</f>
        <v>363771.86249999999</v>
      </c>
      <c r="K6" s="81">
        <f>IFERROR(E6*95%,"-")</f>
        <v>121257.28749999999</v>
      </c>
      <c r="L6" s="81">
        <f t="shared" ref="L6:L37" si="0">IFERROR(F6*40%,"-")</f>
        <v>1283047.4000000001</v>
      </c>
      <c r="M6" s="81">
        <f t="shared" ref="M6:M37" si="1">IFERROR(G6*40%,"-")</f>
        <v>1283047.4000000001</v>
      </c>
      <c r="N6" s="81">
        <f t="shared" ref="N6:N37" si="2">IFERROR(H6*40%,"-")</f>
        <v>726627.20000000007</v>
      </c>
      <c r="O6" s="81">
        <f t="shared" ref="O6:O37" si="3">IFERROR(I6*40%,"-")</f>
        <v>726627.20000000007</v>
      </c>
      <c r="P6" s="81">
        <f t="shared" ref="P6:P37" si="4">IFERROR(J6*$AD$22,"-")</f>
        <v>12732015.1875</v>
      </c>
      <c r="Q6" s="81">
        <f t="shared" ref="Q6:Q37" si="5">IFERROR(K6*$AD$23,"-")</f>
        <v>1576344.7374999998</v>
      </c>
      <c r="R6" s="81">
        <f t="shared" ref="R6:R37" si="6">IFERROR(L6*$AD$24,"-")</f>
        <v>3849142.2</v>
      </c>
      <c r="S6" s="81">
        <f t="shared" ref="S6:S37" si="7">IFERROR(M6*$AD$25,"-")</f>
        <v>2566094.8000000003</v>
      </c>
      <c r="T6" s="81">
        <f t="shared" ref="T6:T37" si="8">IFERROR(N6*$AD$26,"-")</f>
        <v>2179881.6</v>
      </c>
      <c r="U6" s="81">
        <f t="shared" ref="U6:U37" si="9">IFERROR(O6*$AD$27,"-")</f>
        <v>1453254.4000000001</v>
      </c>
      <c r="V6" s="81">
        <f>IFERROR(P6/1000,"-")</f>
        <v>12732.015187499999</v>
      </c>
      <c r="W6" s="81">
        <f t="shared" ref="W6:AA6" si="10">IFERROR(Q6/1000,"-")</f>
        <v>1576.3447374999998</v>
      </c>
      <c r="X6" s="81">
        <f t="shared" si="10"/>
        <v>3849.1422000000002</v>
      </c>
      <c r="Y6" s="81">
        <f t="shared" si="10"/>
        <v>2566.0948000000003</v>
      </c>
      <c r="Z6" s="81">
        <f t="shared" si="10"/>
        <v>2179.8816000000002</v>
      </c>
      <c r="AA6" s="81">
        <f t="shared" si="10"/>
        <v>1453.2544</v>
      </c>
      <c r="AC6" s="180" t="s">
        <v>540</v>
      </c>
      <c r="AD6" s="184"/>
      <c r="AE6" s="184"/>
      <c r="AF6" s="181"/>
    </row>
    <row r="7" spans="1:237" ht="28" customHeight="1" x14ac:dyDescent="0.35">
      <c r="C7" s="13" t="s">
        <v>206</v>
      </c>
      <c r="D7" s="81">
        <f>IFERROR(VLOOKUP(C7,'4.3.1 Bilan P.brutes EuST 2023'!$B$5:$N$41,13,FALSE),IFERROR((VLOOKUP('4.1 Bilan peaux brutes (2023)'!C7,'4.2.1 Bilan P.brutes FAO 2023'!$C$5:$D$200,2,FALSE)*75%),"-"))</f>
        <v>2367791.25</v>
      </c>
      <c r="E7" s="81">
        <f>IFERROR(VLOOKUP(C7,'4.3.1 Bilan P.brutes EuST 2023'!$B$5:$M$41,12,FALSE),IFERROR((VLOOKUP('4.1 Bilan peaux brutes (2023)'!C7,'4.2.1 Bilan P.brutes FAO 2023'!$C$5:$D$200,2)*25%),"-"))</f>
        <v>789263.75</v>
      </c>
      <c r="F7" s="81">
        <f>IFERROR((VLOOKUP(C7,'4.2.1 Bilan P.brutes FAO 2023'!$C$5:$F$200,4,FALSE)*50%),"-")</f>
        <v>2436847</v>
      </c>
      <c r="G7" s="81">
        <f>IFERROR((VLOOKUP(C7,'4.2.1 Bilan P.brutes FAO 2023'!$C$5:$F$200,4,FALSE)*50%),"-")</f>
        <v>2436847</v>
      </c>
      <c r="H7" s="81">
        <f>IFERROR((VLOOKUP(C7,'4.2.1 Bilan P.brutes FAO 2023'!$C$5:$H$200,6,FALSE)*50%),"-")</f>
        <v>379375.5</v>
      </c>
      <c r="I7" s="81">
        <f>IFERROR((VLOOKUP(C7,'4.2.1 Bilan P.brutes FAO 2023'!$C$5:$H$200,6,FALSE)*50%),"-")</f>
        <v>379375.5</v>
      </c>
      <c r="J7" s="81">
        <f t="shared" ref="J7:J69" si="11">IFERROR(D7*95%,"-")</f>
        <v>2249401.6875</v>
      </c>
      <c r="K7" s="81">
        <f t="shared" ref="K7:K69" si="12">IFERROR(E7*95%,"-")</f>
        <v>749800.5625</v>
      </c>
      <c r="L7" s="81">
        <f t="shared" si="0"/>
        <v>974738.8</v>
      </c>
      <c r="M7" s="81">
        <f t="shared" si="1"/>
        <v>974738.8</v>
      </c>
      <c r="N7" s="81">
        <f t="shared" si="2"/>
        <v>151750.20000000001</v>
      </c>
      <c r="O7" s="81">
        <f t="shared" si="3"/>
        <v>151750.20000000001</v>
      </c>
      <c r="P7" s="81">
        <f>IFERROR(J7*$AD$22,"-")</f>
        <v>78729059.0625</v>
      </c>
      <c r="Q7" s="81">
        <f t="shared" si="5"/>
        <v>9747407.3125</v>
      </c>
      <c r="R7" s="81">
        <f t="shared" si="6"/>
        <v>2924216.4000000004</v>
      </c>
      <c r="S7" s="81">
        <f t="shared" si="7"/>
        <v>1949477.6</v>
      </c>
      <c r="T7" s="81">
        <f t="shared" si="8"/>
        <v>455250.60000000003</v>
      </c>
      <c r="U7" s="81">
        <f t="shared" si="9"/>
        <v>303500.40000000002</v>
      </c>
      <c r="V7" s="81">
        <f t="shared" ref="V7:V69" si="13">IFERROR(P7/1000,"-")</f>
        <v>78729.059062500004</v>
      </c>
      <c r="W7" s="81">
        <f t="shared" ref="W7:W69" si="14">IFERROR(Q7/1000,"-")</f>
        <v>9747.4073124999995</v>
      </c>
      <c r="X7" s="81">
        <f t="shared" ref="X7:X69" si="15">IFERROR(R7/1000,"-")</f>
        <v>2924.2164000000002</v>
      </c>
      <c r="Y7" s="81">
        <f t="shared" ref="Y7:Y69" si="16">IFERROR(S7/1000,"-")</f>
        <v>1949.4776000000002</v>
      </c>
      <c r="Z7" s="81">
        <f t="shared" ref="Z7:Z69" si="17">IFERROR(T7/1000,"-")</f>
        <v>455.25060000000002</v>
      </c>
      <c r="AA7" s="81">
        <f t="shared" ref="AA7:AA69" si="18">IFERROR(U7/1000,"-")</f>
        <v>303.50040000000001</v>
      </c>
      <c r="AC7" s="180" t="s">
        <v>194</v>
      </c>
      <c r="AD7" s="184"/>
      <c r="AE7" s="184"/>
      <c r="AF7" s="181"/>
    </row>
    <row r="8" spans="1:237" s="82" customFormat="1" ht="28" customHeight="1" x14ac:dyDescent="0.35">
      <c r="A8" s="14"/>
      <c r="B8" s="14"/>
      <c r="C8" s="13" t="s">
        <v>207</v>
      </c>
      <c r="D8" s="83">
        <f>IFERROR(VLOOKUP(C8,'4.3.1 Bilan P.brutes EuST 2023'!$B$5:$N$41,13,FALSE),IFERROR((VLOOKUP('4.1 Bilan peaux brutes (2023)'!C8,'4.2.1 Bilan P.brutes FAO 2023'!$C$5:$D$200,2,FALSE)*75%),"-"))</f>
        <v>24280</v>
      </c>
      <c r="E8" s="83">
        <f>IFERROR(VLOOKUP(C8,'4.3.1 Bilan P.brutes EuST 2023'!$B$5:$M$41,12,FALSE),IFERROR((VLOOKUP('4.1 Bilan peaux brutes (2023)'!C8,'4.2.1 Bilan P.brutes FAO 2023'!$C$5:$D$200,2)*25%),"-"))</f>
        <v>25010</v>
      </c>
      <c r="F8" s="83">
        <f>IFERROR((VLOOKUP(C8,'4.2.1 Bilan P.brutes FAO 2023'!$C$5:$F$200,4,FALSE)*50%),"-")</f>
        <v>547475.5</v>
      </c>
      <c r="G8" s="83">
        <f>IFERROR((VLOOKUP(C8,'4.2.1 Bilan P.brutes FAO 2023'!$C$5:$F$200,4,FALSE)*50%),"-")</f>
        <v>547475.5</v>
      </c>
      <c r="H8" s="83">
        <f>IFERROR((VLOOKUP(C8,'4.2.1 Bilan P.brutes FAO 2023'!$C$5:$H$200,6,FALSE)*50%),"-")</f>
        <v>311663</v>
      </c>
      <c r="I8" s="83">
        <f>IFERROR((VLOOKUP(C8,'4.2.1 Bilan P.brutes FAO 2023'!$C$5:$H$200,6,FALSE)*50%),"-")</f>
        <v>311663</v>
      </c>
      <c r="J8" s="83">
        <f t="shared" si="11"/>
        <v>23066</v>
      </c>
      <c r="K8" s="83">
        <f t="shared" si="12"/>
        <v>23759.5</v>
      </c>
      <c r="L8" s="83">
        <f t="shared" si="0"/>
        <v>218990.2</v>
      </c>
      <c r="M8" s="83">
        <f t="shared" si="1"/>
        <v>218990.2</v>
      </c>
      <c r="N8" s="83">
        <f t="shared" si="2"/>
        <v>124665.20000000001</v>
      </c>
      <c r="O8" s="83">
        <f t="shared" si="3"/>
        <v>124665.20000000001</v>
      </c>
      <c r="P8" s="83">
        <f t="shared" si="4"/>
        <v>807310</v>
      </c>
      <c r="Q8" s="83">
        <f t="shared" si="5"/>
        <v>308873.5</v>
      </c>
      <c r="R8" s="83">
        <f t="shared" si="6"/>
        <v>656970.60000000009</v>
      </c>
      <c r="S8" s="83">
        <f t="shared" si="7"/>
        <v>437980.4</v>
      </c>
      <c r="T8" s="83">
        <f t="shared" si="8"/>
        <v>373995.60000000003</v>
      </c>
      <c r="U8" s="83">
        <f t="shared" si="9"/>
        <v>249330.40000000002</v>
      </c>
      <c r="V8" s="151">
        <f t="shared" si="13"/>
        <v>807.31</v>
      </c>
      <c r="W8" s="151">
        <f t="shared" si="14"/>
        <v>308.87349999999998</v>
      </c>
      <c r="X8" s="151">
        <f t="shared" si="15"/>
        <v>656.9706000000001</v>
      </c>
      <c r="Y8" s="151">
        <f t="shared" si="16"/>
        <v>437.98040000000003</v>
      </c>
      <c r="Z8" s="151">
        <f t="shared" si="17"/>
        <v>373.99560000000002</v>
      </c>
      <c r="AA8" s="151">
        <f t="shared" si="18"/>
        <v>249.33040000000003</v>
      </c>
      <c r="AB8" s="14"/>
      <c r="AC8" s="182" t="s">
        <v>539</v>
      </c>
      <c r="AD8" s="183"/>
      <c r="AE8" s="185"/>
      <c r="AF8" s="186"/>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4"/>
      <c r="EA8" s="14"/>
      <c r="EB8" s="14"/>
      <c r="EC8" s="14"/>
      <c r="ED8" s="14"/>
      <c r="EE8" s="14"/>
      <c r="EF8" s="14"/>
      <c r="EG8" s="14"/>
      <c r="EH8" s="14"/>
      <c r="EI8" s="14"/>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row>
    <row r="9" spans="1:237" ht="28" customHeight="1" x14ac:dyDescent="0.35">
      <c r="C9" s="13" t="s">
        <v>208</v>
      </c>
      <c r="D9" s="81">
        <f>IFERROR(VLOOKUP(C9,'4.3.1 Bilan P.brutes EuST 2023'!$B$5:$N$41,13,FALSE),IFERROR((VLOOKUP('4.1 Bilan peaux brutes (2023)'!C9,'4.2.1 Bilan P.brutes FAO 2023'!$C$5:$D$200,2,FALSE)*75%),"-"))</f>
        <v>494559</v>
      </c>
      <c r="E9" s="81">
        <f>IFERROR(VLOOKUP(C9,'4.3.1 Bilan P.brutes EuST 2023'!$B$5:$M$41,12,FALSE),IFERROR((VLOOKUP('4.1 Bilan peaux brutes (2023)'!C9,'4.2.1 Bilan P.brutes FAO 2023'!$C$5:$D$200,2)*25%),"-"))</f>
        <v>164853</v>
      </c>
      <c r="F9" s="81">
        <f>IFERROR((VLOOKUP(C9,'4.2.1 Bilan P.brutes FAO 2023'!$C$5:$F$200,4,FALSE)*50%),"-")</f>
        <v>9196602.5</v>
      </c>
      <c r="G9" s="81">
        <f>IFERROR((VLOOKUP(C9,'4.2.1 Bilan P.brutes FAO 2023'!$C$5:$F$200,4,FALSE)*50%),"-")</f>
        <v>9196602.5</v>
      </c>
      <c r="H9" s="81">
        <f>IFERROR((VLOOKUP(C9,'4.2.1 Bilan P.brutes FAO 2023'!$C$5:$H$200,6,FALSE)*50%),"-")</f>
        <v>926414</v>
      </c>
      <c r="I9" s="81">
        <f>IFERROR((VLOOKUP(C9,'4.2.1 Bilan P.brutes FAO 2023'!$C$5:$H$200,6,FALSE)*50%),"-")</f>
        <v>926414</v>
      </c>
      <c r="J9" s="81">
        <f t="shared" si="11"/>
        <v>469831.05</v>
      </c>
      <c r="K9" s="81">
        <f t="shared" si="12"/>
        <v>156610.35</v>
      </c>
      <c r="L9" s="81">
        <f t="shared" si="0"/>
        <v>3678641</v>
      </c>
      <c r="M9" s="81">
        <f t="shared" si="1"/>
        <v>3678641</v>
      </c>
      <c r="N9" s="81">
        <f t="shared" si="2"/>
        <v>370565.60000000003</v>
      </c>
      <c r="O9" s="81">
        <f t="shared" si="3"/>
        <v>370565.60000000003</v>
      </c>
      <c r="P9" s="81">
        <f t="shared" si="4"/>
        <v>16444086.75</v>
      </c>
      <c r="Q9" s="81">
        <f t="shared" si="5"/>
        <v>2035934.55</v>
      </c>
      <c r="R9" s="81">
        <f t="shared" si="6"/>
        <v>11035923</v>
      </c>
      <c r="S9" s="81">
        <f t="shared" si="7"/>
        <v>7357282</v>
      </c>
      <c r="T9" s="81">
        <f t="shared" si="8"/>
        <v>1111696.8</v>
      </c>
      <c r="U9" s="81">
        <f t="shared" si="9"/>
        <v>741131.20000000007</v>
      </c>
      <c r="V9" s="81">
        <f t="shared" si="13"/>
        <v>16444.086749999999</v>
      </c>
      <c r="W9" s="81">
        <f t="shared" si="14"/>
        <v>2035.9345499999999</v>
      </c>
      <c r="X9" s="81">
        <f t="shared" si="15"/>
        <v>11035.923000000001</v>
      </c>
      <c r="Y9" s="81">
        <f t="shared" si="16"/>
        <v>7357.2820000000002</v>
      </c>
      <c r="Z9" s="81">
        <f t="shared" si="17"/>
        <v>1111.6967999999999</v>
      </c>
      <c r="AA9" s="81">
        <f t="shared" si="18"/>
        <v>741.13120000000004</v>
      </c>
      <c r="AC9" s="13" t="s">
        <v>538</v>
      </c>
      <c r="AD9" s="13"/>
      <c r="AE9" s="187"/>
      <c r="AF9" s="188"/>
    </row>
    <row r="10" spans="1:237" s="82" customFormat="1" ht="28" customHeight="1" x14ac:dyDescent="0.35">
      <c r="A10" s="14"/>
      <c r="B10" s="14"/>
      <c r="C10" s="13" t="s">
        <v>209</v>
      </c>
      <c r="D10" s="83">
        <f>IFERROR(VLOOKUP(C10,'4.3.1 Bilan P.brutes EuST 2023'!$B$5:$N$41,13,FALSE),IFERROR((VLOOKUP('4.1 Bilan peaux brutes (2023)'!C10,'4.2.1 Bilan P.brutes FAO 2023'!$C$5:$D$200,2,FALSE)*75%),"-"))</f>
        <v>2728320</v>
      </c>
      <c r="E10" s="83">
        <f>IFERROR(VLOOKUP(C10,'4.3.1 Bilan P.brutes EuST 2023'!$B$5:$M$41,12,FALSE),IFERROR((VLOOKUP('4.1 Bilan peaux brutes (2023)'!C10,'4.2.1 Bilan P.brutes FAO 2023'!$C$5:$D$200,2)*25%),"-"))</f>
        <v>297540</v>
      </c>
      <c r="F10" s="83">
        <f>IFERROR((VLOOKUP(C10,'4.2.1 Bilan P.brutes FAO 2023'!$C$5:$F$200,4,FALSE)*50%),"-")</f>
        <v>749025</v>
      </c>
      <c r="G10" s="83">
        <f>IFERROR((VLOOKUP(C10,'4.2.1 Bilan P.brutes FAO 2023'!$C$5:$F$200,4,FALSE)*50%),"-")</f>
        <v>749025</v>
      </c>
      <c r="H10" s="83">
        <f>IFERROR((VLOOKUP(C10,'4.2.1 Bilan P.brutes FAO 2023'!$C$5:$H$200,6,FALSE)*50%),"-")</f>
        <v>12145</v>
      </c>
      <c r="I10" s="83">
        <f>IFERROR((VLOOKUP(C10,'4.2.1 Bilan P.brutes FAO 2023'!$C$5:$H$200,6,FALSE)*50%),"-")</f>
        <v>12145</v>
      </c>
      <c r="J10" s="83">
        <f t="shared" si="11"/>
        <v>2591904</v>
      </c>
      <c r="K10" s="83">
        <f t="shared" si="12"/>
        <v>282663</v>
      </c>
      <c r="L10" s="83">
        <f t="shared" si="0"/>
        <v>299610</v>
      </c>
      <c r="M10" s="83">
        <f t="shared" si="1"/>
        <v>299610</v>
      </c>
      <c r="N10" s="83">
        <f t="shared" si="2"/>
        <v>4858</v>
      </c>
      <c r="O10" s="83">
        <f t="shared" si="3"/>
        <v>4858</v>
      </c>
      <c r="P10" s="83">
        <f t="shared" si="4"/>
        <v>90716640</v>
      </c>
      <c r="Q10" s="83">
        <f t="shared" si="5"/>
        <v>3674619</v>
      </c>
      <c r="R10" s="83">
        <f t="shared" si="6"/>
        <v>898830</v>
      </c>
      <c r="S10" s="83">
        <f t="shared" si="7"/>
        <v>599220</v>
      </c>
      <c r="T10" s="83">
        <f t="shared" si="8"/>
        <v>14574</v>
      </c>
      <c r="U10" s="83">
        <f t="shared" si="9"/>
        <v>9716</v>
      </c>
      <c r="V10" s="151">
        <f t="shared" si="13"/>
        <v>90716.64</v>
      </c>
      <c r="W10" s="151">
        <f t="shared" si="14"/>
        <v>3674.6190000000001</v>
      </c>
      <c r="X10" s="151">
        <f t="shared" si="15"/>
        <v>898.83</v>
      </c>
      <c r="Y10" s="151">
        <f t="shared" si="16"/>
        <v>599.22</v>
      </c>
      <c r="Z10" s="151">
        <f t="shared" si="17"/>
        <v>14.574</v>
      </c>
      <c r="AA10" s="151">
        <f t="shared" si="18"/>
        <v>9.7159999999999993</v>
      </c>
      <c r="AB10" s="14"/>
      <c r="AC10" s="182" t="s">
        <v>537</v>
      </c>
      <c r="AD10" s="183"/>
      <c r="AE10" s="13" t="s">
        <v>395</v>
      </c>
      <c r="AF10" s="13" t="s">
        <v>536</v>
      </c>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c r="DS10" s="14"/>
      <c r="DT10" s="14"/>
      <c r="DU10" s="14"/>
      <c r="DV10" s="14"/>
      <c r="DW10" s="14"/>
      <c r="DX10" s="14"/>
      <c r="DY10" s="14"/>
      <c r="DZ10" s="14"/>
      <c r="EA10" s="14"/>
      <c r="EB10" s="14"/>
      <c r="EC10" s="14"/>
      <c r="ED10" s="14"/>
      <c r="EE10" s="14"/>
      <c r="EF10" s="14"/>
      <c r="EG10" s="14"/>
      <c r="EH10" s="14"/>
      <c r="EI10" s="14"/>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row>
    <row r="11" spans="1:237" ht="28" customHeight="1" x14ac:dyDescent="0.35">
      <c r="C11" s="13" t="s">
        <v>211</v>
      </c>
      <c r="D11" s="81">
        <f>IFERROR(VLOOKUP(C11,'4.3.1 Bilan P.brutes EuST 2023'!$B$5:$N$41,13,FALSE),IFERROR((VLOOKUP('4.1 Bilan peaux brutes (2023)'!C11,'4.2.1 Bilan P.brutes FAO 2023'!$C$5:$D$200,2,FALSE)*75%),"-"))</f>
        <v>477421.5</v>
      </c>
      <c r="E11" s="81">
        <f>IFERROR(VLOOKUP(C11,'4.3.1 Bilan P.brutes EuST 2023'!$B$5:$M$41,12,FALSE),IFERROR((VLOOKUP('4.1 Bilan peaux brutes (2023)'!C11,'4.2.1 Bilan P.brutes FAO 2023'!$C$5:$D$200,2)*25%),"-"))</f>
        <v>159140.5</v>
      </c>
      <c r="F11" s="81">
        <f>IFERROR((VLOOKUP(C11,'4.2.1 Bilan P.brutes FAO 2023'!$C$5:$F$200,4,FALSE)*50%),"-")</f>
        <v>143455.5</v>
      </c>
      <c r="G11" s="81">
        <f>IFERROR((VLOOKUP(C11,'4.2.1 Bilan P.brutes FAO 2023'!$C$5:$F$200,4,FALSE)*50%),"-")</f>
        <v>143455.5</v>
      </c>
      <c r="H11" s="81">
        <f>IFERROR((VLOOKUP(C11,'4.2.1 Bilan P.brutes FAO 2023'!$C$5:$H$200,6,FALSE)*50%),"-")</f>
        <v>603589.5</v>
      </c>
      <c r="I11" s="81">
        <f>IFERROR((VLOOKUP(C11,'4.2.1 Bilan P.brutes FAO 2023'!$C$5:$H$200,6,FALSE)*50%),"-")</f>
        <v>603589.5</v>
      </c>
      <c r="J11" s="81">
        <f t="shared" si="11"/>
        <v>453550.42499999999</v>
      </c>
      <c r="K11" s="81">
        <f t="shared" si="12"/>
        <v>151183.47500000001</v>
      </c>
      <c r="L11" s="81">
        <f t="shared" si="0"/>
        <v>57382.200000000004</v>
      </c>
      <c r="M11" s="81">
        <f t="shared" si="1"/>
        <v>57382.200000000004</v>
      </c>
      <c r="N11" s="81">
        <f t="shared" si="2"/>
        <v>241435.80000000002</v>
      </c>
      <c r="O11" s="81">
        <f t="shared" si="3"/>
        <v>241435.80000000002</v>
      </c>
      <c r="P11" s="81">
        <f t="shared" si="4"/>
        <v>15874264.875</v>
      </c>
      <c r="Q11" s="81">
        <f t="shared" si="5"/>
        <v>1965385.175</v>
      </c>
      <c r="R11" s="81">
        <f t="shared" si="6"/>
        <v>172146.6</v>
      </c>
      <c r="S11" s="81">
        <f t="shared" si="7"/>
        <v>114764.40000000001</v>
      </c>
      <c r="T11" s="81">
        <f t="shared" si="8"/>
        <v>724307.4</v>
      </c>
      <c r="U11" s="81">
        <f t="shared" si="9"/>
        <v>482871.60000000003</v>
      </c>
      <c r="V11" s="81">
        <f t="shared" si="13"/>
        <v>15874.264875000001</v>
      </c>
      <c r="W11" s="81">
        <f t="shared" si="14"/>
        <v>1965.3851750000001</v>
      </c>
      <c r="X11" s="81">
        <f t="shared" si="15"/>
        <v>172.14660000000001</v>
      </c>
      <c r="Y11" s="81">
        <f t="shared" si="16"/>
        <v>114.76440000000001</v>
      </c>
      <c r="Z11" s="81">
        <f t="shared" si="17"/>
        <v>724.30740000000003</v>
      </c>
      <c r="AA11" s="81">
        <f t="shared" si="18"/>
        <v>482.87160000000006</v>
      </c>
      <c r="AC11" s="13" t="s">
        <v>425</v>
      </c>
      <c r="AD11" s="84">
        <v>0.6</v>
      </c>
      <c r="AE11" s="10"/>
      <c r="AF11" s="10"/>
    </row>
    <row r="12" spans="1:237" ht="28" customHeight="1" x14ac:dyDescent="0.35">
      <c r="C12" s="13" t="s">
        <v>212</v>
      </c>
      <c r="D12" s="81">
        <f>IFERROR(VLOOKUP(C12,'4.3.1 Bilan P.brutes EuST 2023'!$B$5:$N$41,13,FALSE),IFERROR((VLOOKUP('4.1 Bilan peaux brutes (2023)'!C12,'4.2.1 Bilan P.brutes FAO 2023'!$C$5:$D$200,2,FALSE)*75%),"-"))</f>
        <v>186.75</v>
      </c>
      <c r="E12" s="81">
        <f>IFERROR(VLOOKUP(C12,'4.3.1 Bilan P.brutes EuST 2023'!$B$5:$M$41,12,FALSE),IFERROR((VLOOKUP('4.1 Bilan peaux brutes (2023)'!C12,'4.2.1 Bilan P.brutes FAO 2023'!$C$5:$D$200,2)*25%),"-"))</f>
        <v>62.25</v>
      </c>
      <c r="F12" s="81">
        <f>IFERROR((VLOOKUP(C12,'4.2.1 Bilan P.brutes FAO 2023'!$C$5:$F$200,4,FALSE)*50%),"-")</f>
        <v>71</v>
      </c>
      <c r="G12" s="81">
        <f>IFERROR((VLOOKUP(C12,'4.2.1 Bilan P.brutes FAO 2023'!$C$5:$F$200,4,FALSE)*50%),"-")</f>
        <v>71</v>
      </c>
      <c r="H12" s="81">
        <f>IFERROR((VLOOKUP(C12,'4.2.1 Bilan P.brutes FAO 2023'!$C$5:$H$200,6,FALSE)*50%),"-")</f>
        <v>44</v>
      </c>
      <c r="I12" s="81">
        <f>IFERROR((VLOOKUP(C12,'4.2.1 Bilan P.brutes FAO 2023'!$C$5:$H$200,6,FALSE)*50%),"-")</f>
        <v>44</v>
      </c>
      <c r="J12" s="81">
        <f t="shared" si="11"/>
        <v>177.41249999999999</v>
      </c>
      <c r="K12" s="81">
        <f t="shared" si="12"/>
        <v>59.137499999999996</v>
      </c>
      <c r="L12" s="81">
        <f t="shared" si="0"/>
        <v>28.400000000000002</v>
      </c>
      <c r="M12" s="81">
        <f t="shared" si="1"/>
        <v>28.400000000000002</v>
      </c>
      <c r="N12" s="81">
        <f t="shared" si="2"/>
        <v>17.600000000000001</v>
      </c>
      <c r="O12" s="81">
        <f t="shared" si="3"/>
        <v>17.600000000000001</v>
      </c>
      <c r="P12" s="81">
        <f t="shared" si="4"/>
        <v>6209.4375</v>
      </c>
      <c r="Q12" s="81">
        <f t="shared" si="5"/>
        <v>768.78749999999991</v>
      </c>
      <c r="R12" s="81">
        <f t="shared" si="6"/>
        <v>85.2</v>
      </c>
      <c r="S12" s="81">
        <f t="shared" si="7"/>
        <v>56.800000000000004</v>
      </c>
      <c r="T12" s="81">
        <f t="shared" si="8"/>
        <v>52.800000000000004</v>
      </c>
      <c r="U12" s="81">
        <f t="shared" si="9"/>
        <v>35.200000000000003</v>
      </c>
      <c r="V12" s="81">
        <f t="shared" si="13"/>
        <v>6.2094374999999999</v>
      </c>
      <c r="W12" s="81">
        <f t="shared" si="14"/>
        <v>0.76878749999999996</v>
      </c>
      <c r="X12" s="81">
        <f t="shared" si="15"/>
        <v>8.5199999999999998E-2</v>
      </c>
      <c r="Y12" s="81">
        <f t="shared" si="16"/>
        <v>5.6800000000000003E-2</v>
      </c>
      <c r="Z12" s="81">
        <f t="shared" si="17"/>
        <v>5.2800000000000007E-2</v>
      </c>
      <c r="AA12" s="81">
        <f t="shared" si="18"/>
        <v>3.5200000000000002E-2</v>
      </c>
      <c r="AC12" s="13" t="s">
        <v>535</v>
      </c>
      <c r="AD12" s="84">
        <v>0.4</v>
      </c>
      <c r="AE12" s="10"/>
      <c r="AF12" s="10"/>
    </row>
    <row r="13" spans="1:237" ht="28" customHeight="1" x14ac:dyDescent="0.35">
      <c r="C13" s="13" t="s">
        <v>656</v>
      </c>
      <c r="D13" s="81">
        <f>IFERROR(VLOOKUP(C13,'4.3.1 Bilan P.brutes EuST 2023'!$B$5:$N$41,13,FALSE),IFERROR((VLOOKUP('4.1 Bilan peaux brutes (2023)'!C13,'4.2.1 Bilan P.brutes FAO 2023'!$C$5:$D$200,2,FALSE)*75%),"-"))</f>
        <v>148219.5</v>
      </c>
      <c r="E13" s="81">
        <f>IFERROR(VLOOKUP(C13,'4.3.1 Bilan P.brutes EuST 2023'!$B$5:$M$41,12,FALSE),IFERROR((VLOOKUP('4.1 Bilan peaux brutes (2023)'!C13,'4.2.1 Bilan P.brutes FAO 2023'!$C$5:$D$200,2)*25%),"-"))</f>
        <v>49406.5</v>
      </c>
      <c r="F13" s="81">
        <f>IFERROR((VLOOKUP(C13,'4.2.1 Bilan P.brutes FAO 2023'!$C$5:$F$200,4,FALSE)*50%),"-")</f>
        <v>5077547.5</v>
      </c>
      <c r="G13" s="81">
        <f>IFERROR((VLOOKUP(C13,'4.2.1 Bilan P.brutes FAO 2023'!$C$5:$F$200,4,FALSE)*50%),"-")</f>
        <v>5077547.5</v>
      </c>
      <c r="H13" s="81">
        <f>IFERROR((VLOOKUP(C13,'4.2.1 Bilan P.brutes FAO 2023'!$C$5:$H$200,6,FALSE)*50%),"-")</f>
        <v>1911989.5</v>
      </c>
      <c r="I13" s="81">
        <f>IFERROR((VLOOKUP(C13,'4.2.1 Bilan P.brutes FAO 2023'!$C$5:$H$200,6,FALSE)*50%),"-")</f>
        <v>1911989.5</v>
      </c>
      <c r="J13" s="81">
        <f t="shared" si="11"/>
        <v>140808.52499999999</v>
      </c>
      <c r="K13" s="81">
        <f t="shared" si="12"/>
        <v>46936.174999999996</v>
      </c>
      <c r="L13" s="81">
        <f t="shared" si="0"/>
        <v>2031019</v>
      </c>
      <c r="M13" s="81">
        <f t="shared" si="1"/>
        <v>2031019</v>
      </c>
      <c r="N13" s="81">
        <f t="shared" si="2"/>
        <v>764795.8</v>
      </c>
      <c r="O13" s="81">
        <f t="shared" si="3"/>
        <v>764795.8</v>
      </c>
      <c r="P13" s="81">
        <f t="shared" si="4"/>
        <v>4928298.375</v>
      </c>
      <c r="Q13" s="81">
        <f t="shared" si="5"/>
        <v>610170.27499999991</v>
      </c>
      <c r="R13" s="81">
        <f t="shared" si="6"/>
        <v>6093057</v>
      </c>
      <c r="S13" s="81">
        <f t="shared" si="7"/>
        <v>4062038</v>
      </c>
      <c r="T13" s="81">
        <f t="shared" si="8"/>
        <v>2294387.4000000004</v>
      </c>
      <c r="U13" s="81">
        <f t="shared" si="9"/>
        <v>1529591.6</v>
      </c>
      <c r="V13" s="81">
        <f t="shared" si="13"/>
        <v>4928.2983750000003</v>
      </c>
      <c r="W13" s="81">
        <f t="shared" si="14"/>
        <v>610.17027499999995</v>
      </c>
      <c r="X13" s="81">
        <f t="shared" si="15"/>
        <v>6093.0569999999998</v>
      </c>
      <c r="Y13" s="81">
        <f t="shared" si="16"/>
        <v>4062.038</v>
      </c>
      <c r="Z13" s="81">
        <f t="shared" si="17"/>
        <v>2294.3874000000005</v>
      </c>
      <c r="AA13" s="81">
        <f t="shared" si="18"/>
        <v>1529.5916000000002</v>
      </c>
      <c r="AC13" s="13" t="s">
        <v>426</v>
      </c>
      <c r="AD13" s="84">
        <v>0.5</v>
      </c>
      <c r="AE13" s="10"/>
      <c r="AF13" s="10"/>
    </row>
    <row r="14" spans="1:237" ht="28" customHeight="1" x14ac:dyDescent="0.35">
      <c r="C14" s="13" t="s">
        <v>213</v>
      </c>
      <c r="D14" s="81">
        <f>IFERROR(VLOOKUP(C14,'4.3.1 Bilan P.brutes EuST 2023'!$B$5:$N$41,13,FALSE),IFERROR((VLOOKUP('4.1 Bilan peaux brutes (2023)'!C14,'4.2.1 Bilan P.brutes FAO 2023'!$C$5:$D$200,2,FALSE)*75%),"-"))</f>
        <v>10887750.75</v>
      </c>
      <c r="E14" s="81">
        <f>IFERROR(VLOOKUP(C14,'4.3.1 Bilan P.brutes EuST 2023'!$B$5:$M$41,12,FALSE),IFERROR((VLOOKUP('4.1 Bilan peaux brutes (2023)'!C14,'4.2.1 Bilan P.brutes FAO 2023'!$C$5:$D$200,2)*25%),"-"))</f>
        <v>3629250.25</v>
      </c>
      <c r="F14" s="81">
        <f>IFERROR((VLOOKUP(C14,'4.2.1 Bilan P.brutes FAO 2023'!$C$5:$F$200,4,FALSE)*50%),"-")</f>
        <v>1098555</v>
      </c>
      <c r="G14" s="81">
        <f>IFERROR((VLOOKUP(C14,'4.2.1 Bilan P.brutes FAO 2023'!$C$5:$F$200,4,FALSE)*50%),"-")</f>
        <v>1098555</v>
      </c>
      <c r="H14" s="81">
        <f>IFERROR((VLOOKUP(C14,'4.2.1 Bilan P.brutes FAO 2023'!$C$5:$H$200,6,FALSE)*50%),"-")</f>
        <v>535109</v>
      </c>
      <c r="I14" s="81">
        <f>IFERROR((VLOOKUP(C14,'4.2.1 Bilan P.brutes FAO 2023'!$C$5:$H$200,6,FALSE)*50%),"-")</f>
        <v>535109</v>
      </c>
      <c r="J14" s="81">
        <f t="shared" si="11"/>
        <v>10343363.2125</v>
      </c>
      <c r="K14" s="81">
        <f t="shared" si="12"/>
        <v>3447787.7374999998</v>
      </c>
      <c r="L14" s="81">
        <f t="shared" si="0"/>
        <v>439422</v>
      </c>
      <c r="M14" s="81">
        <f t="shared" si="1"/>
        <v>439422</v>
      </c>
      <c r="N14" s="81">
        <f t="shared" si="2"/>
        <v>214043.6</v>
      </c>
      <c r="O14" s="81">
        <f t="shared" si="3"/>
        <v>214043.6</v>
      </c>
      <c r="P14" s="81">
        <f t="shared" si="4"/>
        <v>362017712.4375</v>
      </c>
      <c r="Q14" s="81">
        <f t="shared" si="5"/>
        <v>44821240.587499999</v>
      </c>
      <c r="R14" s="81">
        <f t="shared" si="6"/>
        <v>1318266</v>
      </c>
      <c r="S14" s="81">
        <f t="shared" si="7"/>
        <v>878844</v>
      </c>
      <c r="T14" s="81">
        <f t="shared" si="8"/>
        <v>642130.80000000005</v>
      </c>
      <c r="U14" s="81">
        <f t="shared" si="9"/>
        <v>428087.2</v>
      </c>
      <c r="V14" s="81">
        <f t="shared" si="13"/>
        <v>362017.71243750001</v>
      </c>
      <c r="W14" s="81">
        <f t="shared" si="14"/>
        <v>44821.240587499997</v>
      </c>
      <c r="X14" s="81">
        <f t="shared" si="15"/>
        <v>1318.2660000000001</v>
      </c>
      <c r="Y14" s="81">
        <f t="shared" si="16"/>
        <v>878.84400000000005</v>
      </c>
      <c r="Z14" s="81">
        <f t="shared" si="17"/>
        <v>642.13080000000002</v>
      </c>
      <c r="AA14" s="81">
        <f t="shared" si="18"/>
        <v>428.0872</v>
      </c>
      <c r="AC14" s="13" t="s">
        <v>531</v>
      </c>
      <c r="AD14" s="84">
        <v>0.5</v>
      </c>
      <c r="AE14" s="10"/>
      <c r="AF14" s="10"/>
    </row>
    <row r="15" spans="1:237" ht="28" customHeight="1" x14ac:dyDescent="0.35">
      <c r="C15" s="13" t="s">
        <v>214</v>
      </c>
      <c r="D15" s="81">
        <f>IFERROR(VLOOKUP(C15,'4.3.1 Bilan P.brutes EuST 2023'!$B$5:$N$41,13,FALSE),IFERROR((VLOOKUP('4.1 Bilan peaux brutes (2023)'!C15,'4.2.1 Bilan P.brutes FAO 2023'!$C$5:$D$200,2,FALSE)*75%),"-"))</f>
        <v>373447.5</v>
      </c>
      <c r="E15" s="81">
        <f>IFERROR(VLOOKUP(C15,'4.3.1 Bilan P.brutes EuST 2023'!$B$5:$M$41,12,FALSE),IFERROR((VLOOKUP('4.1 Bilan peaux brutes (2023)'!C15,'4.2.1 Bilan P.brutes FAO 2023'!$C$5:$D$200,2)*25%),"-"))</f>
        <v>124482.5</v>
      </c>
      <c r="F15" s="81">
        <f>IFERROR((VLOOKUP(C15,'4.2.1 Bilan P.brutes FAO 2023'!$C$5:$F$200,4,FALSE)*50%),"-")</f>
        <v>241500</v>
      </c>
      <c r="G15" s="81">
        <f>IFERROR((VLOOKUP(C15,'4.2.1 Bilan P.brutes FAO 2023'!$C$5:$F$200,4,FALSE)*50%),"-")</f>
        <v>241500</v>
      </c>
      <c r="H15" s="81">
        <f>IFERROR((VLOOKUP(C15,'4.2.1 Bilan P.brutes FAO 2023'!$C$5:$H$200,6,FALSE)*50%),"-")</f>
        <v>878</v>
      </c>
      <c r="I15" s="81">
        <f>IFERROR((VLOOKUP(C15,'4.2.1 Bilan P.brutes FAO 2023'!$C$5:$H$200,6,FALSE)*50%),"-")</f>
        <v>878</v>
      </c>
      <c r="J15" s="81">
        <f t="shared" si="11"/>
        <v>354775.125</v>
      </c>
      <c r="K15" s="81">
        <f t="shared" si="12"/>
        <v>118258.375</v>
      </c>
      <c r="L15" s="81">
        <f t="shared" si="0"/>
        <v>96600</v>
      </c>
      <c r="M15" s="81">
        <f t="shared" si="1"/>
        <v>96600</v>
      </c>
      <c r="N15" s="81">
        <f t="shared" si="2"/>
        <v>351.20000000000005</v>
      </c>
      <c r="O15" s="81">
        <f t="shared" si="3"/>
        <v>351.20000000000005</v>
      </c>
      <c r="P15" s="81">
        <f t="shared" si="4"/>
        <v>12417129.375</v>
      </c>
      <c r="Q15" s="81">
        <f t="shared" si="5"/>
        <v>1537358.875</v>
      </c>
      <c r="R15" s="81">
        <f t="shared" si="6"/>
        <v>289800</v>
      </c>
      <c r="S15" s="81">
        <f t="shared" si="7"/>
        <v>193200</v>
      </c>
      <c r="T15" s="81">
        <f t="shared" si="8"/>
        <v>1053.6000000000001</v>
      </c>
      <c r="U15" s="81">
        <f t="shared" si="9"/>
        <v>702.40000000000009</v>
      </c>
      <c r="V15" s="81">
        <f t="shared" si="13"/>
        <v>12417.129375</v>
      </c>
      <c r="W15" s="81">
        <f t="shared" si="14"/>
        <v>1537.3588749999999</v>
      </c>
      <c r="X15" s="81">
        <f t="shared" si="15"/>
        <v>289.8</v>
      </c>
      <c r="Y15" s="81">
        <f t="shared" si="16"/>
        <v>193.2</v>
      </c>
      <c r="Z15" s="81">
        <f t="shared" si="17"/>
        <v>1.0536000000000001</v>
      </c>
      <c r="AA15" s="81">
        <f t="shared" si="18"/>
        <v>0.70240000000000014</v>
      </c>
      <c r="AC15" s="13" t="s">
        <v>427</v>
      </c>
      <c r="AD15" s="84">
        <v>0.5</v>
      </c>
      <c r="AE15" s="10"/>
      <c r="AF15" s="10"/>
    </row>
    <row r="16" spans="1:237" ht="28" customHeight="1" x14ac:dyDescent="0.35">
      <c r="C16" s="13" t="s">
        <v>215</v>
      </c>
      <c r="D16" s="81">
        <f>IFERROR(VLOOKUP(C16,'4.3.1 Bilan P.brutes EuST 2023'!$B$5:$N$41,13,FALSE),IFERROR((VLOOKUP('4.1 Bilan peaux brutes (2023)'!C16,'4.2.1 Bilan P.brutes FAO 2023'!$C$5:$D$200,2,FALSE)*75%),"-"))</f>
        <v>5545575</v>
      </c>
      <c r="E16" s="81">
        <f>IFERROR(VLOOKUP(C16,'4.3.1 Bilan P.brutes EuST 2023'!$B$5:$M$41,12,FALSE),IFERROR((VLOOKUP('4.1 Bilan peaux brutes (2023)'!C16,'4.2.1 Bilan P.brutes FAO 2023'!$C$5:$D$200,2)*25%),"-"))</f>
        <v>1848525</v>
      </c>
      <c r="F16" s="81">
        <f>IFERROR((VLOOKUP(C16,'4.2.1 Bilan P.brutes FAO 2023'!$C$5:$F$200,4,FALSE)*50%),"-")</f>
        <v>17339950</v>
      </c>
      <c r="G16" s="81">
        <f>IFERROR((VLOOKUP(C16,'4.2.1 Bilan P.brutes FAO 2023'!$C$5:$F$200,4,FALSE)*50%),"-")</f>
        <v>17339950</v>
      </c>
      <c r="H16" s="81">
        <f>IFERROR((VLOOKUP(C16,'4.2.1 Bilan P.brutes FAO 2023'!$C$5:$H$200,6,FALSE)*50%),"-")</f>
        <v>1224237.5</v>
      </c>
      <c r="I16" s="81">
        <f>IFERROR((VLOOKUP(C16,'4.2.1 Bilan P.brutes FAO 2023'!$C$5:$H$200,6,FALSE)*50%),"-")</f>
        <v>1224237.5</v>
      </c>
      <c r="J16" s="81">
        <f t="shared" si="11"/>
        <v>5268296.25</v>
      </c>
      <c r="K16" s="81">
        <f t="shared" si="12"/>
        <v>1756098.75</v>
      </c>
      <c r="L16" s="81">
        <f t="shared" si="0"/>
        <v>6935980</v>
      </c>
      <c r="M16" s="81">
        <f t="shared" si="1"/>
        <v>6935980</v>
      </c>
      <c r="N16" s="81">
        <f t="shared" si="2"/>
        <v>489695</v>
      </c>
      <c r="O16" s="81">
        <f t="shared" si="3"/>
        <v>489695</v>
      </c>
      <c r="P16" s="81">
        <f t="shared" si="4"/>
        <v>184390368.75</v>
      </c>
      <c r="Q16" s="81">
        <f t="shared" si="5"/>
        <v>22829283.75</v>
      </c>
      <c r="R16" s="81">
        <f t="shared" si="6"/>
        <v>20807940</v>
      </c>
      <c r="S16" s="81">
        <f t="shared" si="7"/>
        <v>13871960</v>
      </c>
      <c r="T16" s="81">
        <f t="shared" si="8"/>
        <v>1469085</v>
      </c>
      <c r="U16" s="81">
        <f t="shared" si="9"/>
        <v>979390</v>
      </c>
      <c r="V16" s="81">
        <f t="shared" si="13"/>
        <v>184390.36874999999</v>
      </c>
      <c r="W16" s="81">
        <f t="shared" si="14"/>
        <v>22829.283749999999</v>
      </c>
      <c r="X16" s="81">
        <f t="shared" si="15"/>
        <v>20807.939999999999</v>
      </c>
      <c r="Y16" s="81">
        <f t="shared" si="16"/>
        <v>13871.96</v>
      </c>
      <c r="Z16" s="81">
        <f t="shared" si="17"/>
        <v>1469.085</v>
      </c>
      <c r="AA16" s="81">
        <f t="shared" si="18"/>
        <v>979.39</v>
      </c>
      <c r="AC16" s="13" t="s">
        <v>530</v>
      </c>
      <c r="AD16" s="84">
        <v>0.5</v>
      </c>
      <c r="AE16" s="10"/>
      <c r="AF16" s="10"/>
    </row>
    <row r="17" spans="1:237" s="82" customFormat="1" ht="28" customHeight="1" x14ac:dyDescent="0.35">
      <c r="A17" s="14"/>
      <c r="B17" s="14"/>
      <c r="C17" s="13" t="s">
        <v>216</v>
      </c>
      <c r="D17" s="83">
        <f>IFERROR(VLOOKUP(C17,'4.3.1 Bilan P.brutes EuST 2023'!$B$5:$N$41,13,FALSE),IFERROR((VLOOKUP('4.1 Bilan peaux brutes (2023)'!C17,'4.2.1 Bilan P.brutes FAO 2023'!$C$5:$D$200,2,FALSE)*75%),"-"))</f>
        <v>567640</v>
      </c>
      <c r="E17" s="83">
        <f>IFERROR(VLOOKUP(C17,'4.3.1 Bilan P.brutes EuST 2023'!$B$5:$M$41,12,FALSE),IFERROR((VLOOKUP('4.1 Bilan peaux brutes (2023)'!C17,'4.2.1 Bilan P.brutes FAO 2023'!$C$5:$D$200,2)*25%),"-"))</f>
        <v>52850</v>
      </c>
      <c r="F17" s="83">
        <f>IFERROR((VLOOKUP(C17,'4.2.1 Bilan P.brutes FAO 2023'!$C$5:$F$200,4,FALSE)*50%),"-")</f>
        <v>166065</v>
      </c>
      <c r="G17" s="83">
        <f>IFERROR((VLOOKUP(C17,'4.2.1 Bilan P.brutes FAO 2023'!$C$5:$F$200,4,FALSE)*50%),"-")</f>
        <v>166065</v>
      </c>
      <c r="H17" s="83">
        <f>IFERROR((VLOOKUP(C17,'4.2.1 Bilan P.brutes FAO 2023'!$C$5:$H$200,6,FALSE)*50%),"-")</f>
        <v>40110</v>
      </c>
      <c r="I17" s="83">
        <f>IFERROR((VLOOKUP(C17,'4.2.1 Bilan P.brutes FAO 2023'!$C$5:$H$200,6,FALSE)*50%),"-")</f>
        <v>40110</v>
      </c>
      <c r="J17" s="83">
        <f t="shared" si="11"/>
        <v>539258</v>
      </c>
      <c r="K17" s="83">
        <f t="shared" si="12"/>
        <v>50207.5</v>
      </c>
      <c r="L17" s="83">
        <f t="shared" si="0"/>
        <v>66426</v>
      </c>
      <c r="M17" s="83">
        <f t="shared" si="1"/>
        <v>66426</v>
      </c>
      <c r="N17" s="83">
        <f t="shared" si="2"/>
        <v>16044</v>
      </c>
      <c r="O17" s="83">
        <f t="shared" si="3"/>
        <v>16044</v>
      </c>
      <c r="P17" s="83">
        <f t="shared" si="4"/>
        <v>18874030</v>
      </c>
      <c r="Q17" s="83">
        <f t="shared" si="5"/>
        <v>652697.5</v>
      </c>
      <c r="R17" s="83">
        <f t="shared" si="6"/>
        <v>199278</v>
      </c>
      <c r="S17" s="83">
        <f t="shared" si="7"/>
        <v>132852</v>
      </c>
      <c r="T17" s="83">
        <f t="shared" si="8"/>
        <v>48132</v>
      </c>
      <c r="U17" s="83">
        <f t="shared" si="9"/>
        <v>32088</v>
      </c>
      <c r="V17" s="151">
        <f t="shared" si="13"/>
        <v>18874.03</v>
      </c>
      <c r="W17" s="151">
        <f t="shared" si="14"/>
        <v>652.69749999999999</v>
      </c>
      <c r="X17" s="151">
        <f t="shared" si="15"/>
        <v>199.27799999999999</v>
      </c>
      <c r="Y17" s="151">
        <f t="shared" si="16"/>
        <v>132.852</v>
      </c>
      <c r="Z17" s="151">
        <f t="shared" si="17"/>
        <v>48.131999999999998</v>
      </c>
      <c r="AA17" s="151">
        <f t="shared" si="18"/>
        <v>32.088000000000001</v>
      </c>
      <c r="AB17" s="14"/>
      <c r="AC17" s="180" t="s">
        <v>534</v>
      </c>
      <c r="AD17" s="181"/>
      <c r="AE17" s="10"/>
      <c r="AF17" s="10"/>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row>
    <row r="18" spans="1:237" ht="28" customHeight="1" x14ac:dyDescent="0.35">
      <c r="C18" s="13" t="s">
        <v>217</v>
      </c>
      <c r="D18" s="81">
        <f>IFERROR(VLOOKUP(C18,'4.3.1 Bilan P.brutes EuST 2023'!$B$5:$N$41,13,FALSE),IFERROR((VLOOKUP('4.1 Bilan peaux brutes (2023)'!C18,'4.2.1 Bilan P.brutes FAO 2023'!$C$5:$D$200,2,FALSE)*75%),"-"))</f>
        <v>1024860.75</v>
      </c>
      <c r="E18" s="81">
        <f>IFERROR(VLOOKUP(C18,'4.3.1 Bilan P.brutes EuST 2023'!$B$5:$M$41,12,FALSE),IFERROR((VLOOKUP('4.1 Bilan peaux brutes (2023)'!C18,'4.2.1 Bilan P.brutes FAO 2023'!$C$5:$D$200,2)*25%),"-"))</f>
        <v>341620.25</v>
      </c>
      <c r="F18" s="81">
        <f>IFERROR((VLOOKUP(C18,'4.2.1 Bilan P.brutes FAO 2023'!$C$5:$F$200,4,FALSE)*50%),"-")</f>
        <v>3046002.5</v>
      </c>
      <c r="G18" s="81">
        <f>IFERROR((VLOOKUP(C18,'4.2.1 Bilan P.brutes FAO 2023'!$C$5:$F$200,4,FALSE)*50%),"-")</f>
        <v>3046002.5</v>
      </c>
      <c r="H18" s="81" t="str">
        <f>IFERROR((VLOOKUP(C18,'4.2.1 Bilan P.brutes FAO 2023'!$C$5:$H$200,6,FALSE)*50%),"-")</f>
        <v>-</v>
      </c>
      <c r="I18" s="81" t="str">
        <f>IFERROR((VLOOKUP(C18,'4.2.1 Bilan P.brutes FAO 2023'!$C$5:$H$200,6,FALSE)*50%),"-")</f>
        <v>-</v>
      </c>
      <c r="J18" s="81">
        <f t="shared" si="11"/>
        <v>973617.71249999991</v>
      </c>
      <c r="K18" s="81">
        <f t="shared" si="12"/>
        <v>324539.23749999999</v>
      </c>
      <c r="L18" s="81">
        <f t="shared" si="0"/>
        <v>1218401</v>
      </c>
      <c r="M18" s="81">
        <f t="shared" si="1"/>
        <v>1218401</v>
      </c>
      <c r="N18" s="81" t="str">
        <f t="shared" si="2"/>
        <v>-</v>
      </c>
      <c r="O18" s="81" t="str">
        <f t="shared" si="3"/>
        <v>-</v>
      </c>
      <c r="P18" s="81">
        <f t="shared" si="4"/>
        <v>34076619.9375</v>
      </c>
      <c r="Q18" s="81">
        <f t="shared" si="5"/>
        <v>4219010.0874999994</v>
      </c>
      <c r="R18" s="81">
        <f t="shared" si="6"/>
        <v>3655203</v>
      </c>
      <c r="S18" s="81">
        <f t="shared" si="7"/>
        <v>2436802</v>
      </c>
      <c r="T18" s="81" t="str">
        <f t="shared" si="8"/>
        <v>-</v>
      </c>
      <c r="U18" s="81" t="str">
        <f t="shared" si="9"/>
        <v>-</v>
      </c>
      <c r="V18" s="81">
        <f t="shared" si="13"/>
        <v>34076.6199375</v>
      </c>
      <c r="W18" s="81">
        <f t="shared" si="14"/>
        <v>4219.0100874999998</v>
      </c>
      <c r="X18" s="81">
        <f t="shared" si="15"/>
        <v>3655.203</v>
      </c>
      <c r="Y18" s="81">
        <f t="shared" si="16"/>
        <v>2436.8020000000001</v>
      </c>
      <c r="Z18" s="81" t="str">
        <f t="shared" si="17"/>
        <v>-</v>
      </c>
      <c r="AA18" s="81" t="str">
        <f t="shared" si="18"/>
        <v>-</v>
      </c>
      <c r="AC18" s="13" t="s">
        <v>425</v>
      </c>
      <c r="AD18" s="84">
        <v>0.95</v>
      </c>
      <c r="AE18" s="10"/>
      <c r="AF18" s="10"/>
    </row>
    <row r="19" spans="1:237" ht="28" customHeight="1" x14ac:dyDescent="0.35">
      <c r="C19" s="13" t="s">
        <v>218</v>
      </c>
      <c r="D19" s="81">
        <f>IFERROR(VLOOKUP(C19,'4.3.1 Bilan P.brutes EuST 2023'!$B$5:$N$41,13,FALSE),IFERROR((VLOOKUP('4.1 Bilan peaux brutes (2023)'!C19,'4.2.1 Bilan P.brutes FAO 2023'!$C$5:$D$200,2,FALSE)*75%),"-"))</f>
        <v>80.25</v>
      </c>
      <c r="E19" s="81">
        <f>IFERROR(VLOOKUP(C19,'4.3.1 Bilan P.brutes EuST 2023'!$B$5:$M$41,12,FALSE),IFERROR((VLOOKUP('4.1 Bilan peaux brutes (2023)'!C19,'4.2.1 Bilan P.brutes FAO 2023'!$C$5:$D$200,2)*25%),"-"))</f>
        <v>26.75</v>
      </c>
      <c r="F19" s="81">
        <f>IFERROR((VLOOKUP(C19,'4.2.1 Bilan P.brutes FAO 2023'!$C$5:$F$200,4,FALSE)*50%),"-")</f>
        <v>1079</v>
      </c>
      <c r="G19" s="81">
        <f>IFERROR((VLOOKUP(C19,'4.2.1 Bilan P.brutes FAO 2023'!$C$5:$F$200,4,FALSE)*50%),"-")</f>
        <v>1079</v>
      </c>
      <c r="H19" s="81">
        <f>IFERROR((VLOOKUP(C19,'4.2.1 Bilan P.brutes FAO 2023'!$C$5:$H$200,6,FALSE)*50%),"-")</f>
        <v>3131</v>
      </c>
      <c r="I19" s="81">
        <f>IFERROR((VLOOKUP(C19,'4.2.1 Bilan P.brutes FAO 2023'!$C$5:$H$200,6,FALSE)*50%),"-")</f>
        <v>3131</v>
      </c>
      <c r="J19" s="81">
        <f t="shared" si="11"/>
        <v>76.237499999999997</v>
      </c>
      <c r="K19" s="81">
        <f t="shared" si="12"/>
        <v>25.412499999999998</v>
      </c>
      <c r="L19" s="81">
        <f t="shared" si="0"/>
        <v>431.6</v>
      </c>
      <c r="M19" s="81">
        <f t="shared" si="1"/>
        <v>431.6</v>
      </c>
      <c r="N19" s="81">
        <f t="shared" si="2"/>
        <v>1252.4000000000001</v>
      </c>
      <c r="O19" s="81">
        <f t="shared" si="3"/>
        <v>1252.4000000000001</v>
      </c>
      <c r="P19" s="81">
        <f t="shared" si="4"/>
        <v>2668.3125</v>
      </c>
      <c r="Q19" s="81">
        <f t="shared" si="5"/>
        <v>330.36249999999995</v>
      </c>
      <c r="R19" s="81">
        <f t="shared" si="6"/>
        <v>1294.8000000000002</v>
      </c>
      <c r="S19" s="81">
        <f t="shared" si="7"/>
        <v>863.2</v>
      </c>
      <c r="T19" s="81">
        <f t="shared" si="8"/>
        <v>3757.2000000000003</v>
      </c>
      <c r="U19" s="81">
        <f t="shared" si="9"/>
        <v>2504.8000000000002</v>
      </c>
      <c r="V19" s="81">
        <f t="shared" si="13"/>
        <v>2.6683124999999999</v>
      </c>
      <c r="W19" s="81">
        <f t="shared" si="14"/>
        <v>0.33036249999999995</v>
      </c>
      <c r="X19" s="81">
        <f t="shared" si="15"/>
        <v>1.2948000000000002</v>
      </c>
      <c r="Y19" s="81">
        <f t="shared" si="16"/>
        <v>0.86320000000000008</v>
      </c>
      <c r="Z19" s="81">
        <f t="shared" si="17"/>
        <v>3.7572000000000001</v>
      </c>
      <c r="AA19" s="81">
        <f t="shared" si="18"/>
        <v>2.5048000000000004</v>
      </c>
      <c r="AC19" s="13" t="s">
        <v>426</v>
      </c>
      <c r="AD19" s="84">
        <v>0.4</v>
      </c>
      <c r="AE19" s="10"/>
      <c r="AF19" s="10"/>
    </row>
    <row r="20" spans="1:237" ht="28" customHeight="1" x14ac:dyDescent="0.35">
      <c r="C20" s="13" t="s">
        <v>219</v>
      </c>
      <c r="D20" s="81">
        <f>IFERROR(VLOOKUP(C20,'4.3.1 Bilan P.brutes EuST 2023'!$B$5:$N$41,13,FALSE),IFERROR((VLOOKUP('4.1 Bilan peaux brutes (2023)'!C20,'4.2.1 Bilan P.brutes FAO 2023'!$C$5:$D$200,2,FALSE)*75%),"-"))</f>
        <v>4823.25</v>
      </c>
      <c r="E20" s="81">
        <f>IFERROR(VLOOKUP(C20,'4.3.1 Bilan P.brutes EuST 2023'!$B$5:$M$41,12,FALSE),IFERROR((VLOOKUP('4.1 Bilan peaux brutes (2023)'!C20,'4.2.1 Bilan P.brutes FAO 2023'!$C$5:$D$200,2)*25%),"-"))</f>
        <v>1607.75</v>
      </c>
      <c r="F20" s="81">
        <f>IFERROR((VLOOKUP(C20,'4.2.1 Bilan P.brutes FAO 2023'!$C$5:$F$200,4,FALSE)*50%),"-")</f>
        <v>791540</v>
      </c>
      <c r="G20" s="81">
        <f>IFERROR((VLOOKUP(C20,'4.2.1 Bilan P.brutes FAO 2023'!$C$5:$F$200,4,FALSE)*50%),"-")</f>
        <v>791540</v>
      </c>
      <c r="H20" s="81">
        <f>IFERROR((VLOOKUP(C20,'4.2.1 Bilan P.brutes FAO 2023'!$C$5:$H$200,6,FALSE)*50%),"-")</f>
        <v>8229</v>
      </c>
      <c r="I20" s="81">
        <f>IFERROR((VLOOKUP(C20,'4.2.1 Bilan P.brutes FAO 2023'!$C$5:$H$200,6,FALSE)*50%),"-")</f>
        <v>8229</v>
      </c>
      <c r="J20" s="81">
        <f t="shared" si="11"/>
        <v>4582.0874999999996</v>
      </c>
      <c r="K20" s="81">
        <f t="shared" si="12"/>
        <v>1527.3625</v>
      </c>
      <c r="L20" s="81">
        <f t="shared" si="0"/>
        <v>316616</v>
      </c>
      <c r="M20" s="81">
        <f t="shared" si="1"/>
        <v>316616</v>
      </c>
      <c r="N20" s="81">
        <f t="shared" si="2"/>
        <v>3291.6000000000004</v>
      </c>
      <c r="O20" s="81">
        <f t="shared" si="3"/>
        <v>3291.6000000000004</v>
      </c>
      <c r="P20" s="81">
        <f t="shared" si="4"/>
        <v>160373.0625</v>
      </c>
      <c r="Q20" s="81">
        <f t="shared" si="5"/>
        <v>19855.712499999998</v>
      </c>
      <c r="R20" s="81">
        <f t="shared" si="6"/>
        <v>949848</v>
      </c>
      <c r="S20" s="81">
        <f t="shared" si="7"/>
        <v>633232</v>
      </c>
      <c r="T20" s="81">
        <f t="shared" si="8"/>
        <v>9874.8000000000011</v>
      </c>
      <c r="U20" s="81">
        <f t="shared" si="9"/>
        <v>6583.2000000000007</v>
      </c>
      <c r="V20" s="81">
        <f t="shared" si="13"/>
        <v>160.3730625</v>
      </c>
      <c r="W20" s="81">
        <f t="shared" si="14"/>
        <v>19.855712499999999</v>
      </c>
      <c r="X20" s="81">
        <f t="shared" si="15"/>
        <v>949.84799999999996</v>
      </c>
      <c r="Y20" s="81">
        <f t="shared" si="16"/>
        <v>633.23199999999997</v>
      </c>
      <c r="Z20" s="81">
        <f t="shared" si="17"/>
        <v>9.8748000000000005</v>
      </c>
      <c r="AA20" s="81">
        <f t="shared" si="18"/>
        <v>6.5832000000000006</v>
      </c>
      <c r="AC20" s="13" t="s">
        <v>427</v>
      </c>
      <c r="AD20" s="84">
        <v>0.4</v>
      </c>
      <c r="AE20" s="10"/>
      <c r="AF20" s="10"/>
    </row>
    <row r="21" spans="1:237" ht="28" customHeight="1" x14ac:dyDescent="0.35">
      <c r="C21" s="13" t="s">
        <v>220</v>
      </c>
      <c r="D21" s="81">
        <f>IFERROR(VLOOKUP(C21,'4.3.1 Bilan P.brutes EuST 2023'!$B$5:$N$41,13,FALSE),IFERROR((VLOOKUP('4.1 Bilan peaux brutes (2023)'!C21,'4.2.1 Bilan P.brutes FAO 2023'!$C$5:$D$200,2,FALSE)*75%),"-"))</f>
        <v>2094373.5</v>
      </c>
      <c r="E21" s="81">
        <f>IFERROR(VLOOKUP(C21,'4.3.1 Bilan P.brutes EuST 2023'!$B$5:$M$41,12,FALSE),IFERROR((VLOOKUP('4.1 Bilan peaux brutes (2023)'!C21,'4.2.1 Bilan P.brutes FAO 2023'!$C$5:$D$200,2)*25%),"-"))</f>
        <v>698124.5</v>
      </c>
      <c r="F21" s="81">
        <f>IFERROR((VLOOKUP(C21,'4.2.1 Bilan P.brutes FAO 2023'!$C$5:$F$200,4,FALSE)*50%),"-")</f>
        <v>516650</v>
      </c>
      <c r="G21" s="81">
        <f>IFERROR((VLOOKUP(C21,'4.2.1 Bilan P.brutes FAO 2023'!$C$5:$F$200,4,FALSE)*50%),"-")</f>
        <v>516650</v>
      </c>
      <c r="H21" s="81">
        <f>IFERROR((VLOOKUP(C21,'4.2.1 Bilan P.brutes FAO 2023'!$C$5:$H$200,6,FALSE)*50%),"-")</f>
        <v>6736250</v>
      </c>
      <c r="I21" s="81">
        <f>IFERROR((VLOOKUP(C21,'4.2.1 Bilan P.brutes FAO 2023'!$C$5:$H$200,6,FALSE)*50%),"-")</f>
        <v>6736250</v>
      </c>
      <c r="J21" s="81">
        <f t="shared" si="11"/>
        <v>1989654.825</v>
      </c>
      <c r="K21" s="81">
        <f t="shared" si="12"/>
        <v>663218.27500000002</v>
      </c>
      <c r="L21" s="81">
        <f t="shared" si="0"/>
        <v>206660</v>
      </c>
      <c r="M21" s="81">
        <f t="shared" si="1"/>
        <v>206660</v>
      </c>
      <c r="N21" s="81">
        <f t="shared" si="2"/>
        <v>2694500</v>
      </c>
      <c r="O21" s="81">
        <f t="shared" si="3"/>
        <v>2694500</v>
      </c>
      <c r="P21" s="81">
        <f t="shared" si="4"/>
        <v>69637918.875</v>
      </c>
      <c r="Q21" s="81">
        <f t="shared" si="5"/>
        <v>8621837.5750000011</v>
      </c>
      <c r="R21" s="81">
        <f t="shared" si="6"/>
        <v>619980</v>
      </c>
      <c r="S21" s="81">
        <f t="shared" si="7"/>
        <v>413320</v>
      </c>
      <c r="T21" s="81">
        <f t="shared" si="8"/>
        <v>8083500</v>
      </c>
      <c r="U21" s="81">
        <f t="shared" si="9"/>
        <v>5389000</v>
      </c>
      <c r="V21" s="81">
        <f t="shared" si="13"/>
        <v>69637.918875000003</v>
      </c>
      <c r="W21" s="81">
        <f t="shared" si="14"/>
        <v>8621.8375750000014</v>
      </c>
      <c r="X21" s="81">
        <f t="shared" si="15"/>
        <v>619.98</v>
      </c>
      <c r="Y21" s="81">
        <f t="shared" si="16"/>
        <v>413.32</v>
      </c>
      <c r="Z21" s="81">
        <f t="shared" si="17"/>
        <v>8083.5</v>
      </c>
      <c r="AA21" s="81">
        <f t="shared" si="18"/>
        <v>5389</v>
      </c>
      <c r="AC21" s="182" t="s">
        <v>533</v>
      </c>
      <c r="AD21" s="183"/>
      <c r="AE21" s="10"/>
      <c r="AF21" s="10"/>
    </row>
    <row r="22" spans="1:237" ht="28" customHeight="1" x14ac:dyDescent="0.35">
      <c r="C22" s="13" t="s">
        <v>221</v>
      </c>
      <c r="D22" s="81">
        <f>IFERROR(VLOOKUP(C22,'4.3.1 Bilan P.brutes EuST 2023'!$B$5:$N$41,13,FALSE),IFERROR((VLOOKUP('4.1 Bilan peaux brutes (2023)'!C22,'4.2.1 Bilan P.brutes FAO 2023'!$C$5:$D$200,2,FALSE)*75%),"-"))</f>
        <v>616.5</v>
      </c>
      <c r="E22" s="81">
        <f>IFERROR(VLOOKUP(C22,'4.3.1 Bilan P.brutes EuST 2023'!$B$5:$M$41,12,FALSE),IFERROR((VLOOKUP('4.1 Bilan peaux brutes (2023)'!C22,'4.2.1 Bilan P.brutes FAO 2023'!$C$5:$D$200,2)*25%),"-"))</f>
        <v>205.5</v>
      </c>
      <c r="F22" s="81">
        <f>IFERROR((VLOOKUP(C22,'4.2.1 Bilan P.brutes FAO 2023'!$C$5:$F$200,4,FALSE)*50%),"-")</f>
        <v>1307</v>
      </c>
      <c r="G22" s="81">
        <f>IFERROR((VLOOKUP(C22,'4.2.1 Bilan P.brutes FAO 2023'!$C$5:$F$200,4,FALSE)*50%),"-")</f>
        <v>1307</v>
      </c>
      <c r="H22" s="81">
        <f>IFERROR((VLOOKUP(C22,'4.2.1 Bilan P.brutes FAO 2023'!$C$5:$H$200,6,FALSE)*50%),"-")</f>
        <v>1063.5</v>
      </c>
      <c r="I22" s="81">
        <f>IFERROR((VLOOKUP(C22,'4.2.1 Bilan P.brutes FAO 2023'!$C$5:$H$200,6,FALSE)*50%),"-")</f>
        <v>1063.5</v>
      </c>
      <c r="J22" s="81">
        <f t="shared" si="11"/>
        <v>585.67499999999995</v>
      </c>
      <c r="K22" s="81">
        <f t="shared" si="12"/>
        <v>195.22499999999999</v>
      </c>
      <c r="L22" s="81">
        <f t="shared" si="0"/>
        <v>522.80000000000007</v>
      </c>
      <c r="M22" s="81">
        <f t="shared" si="1"/>
        <v>522.80000000000007</v>
      </c>
      <c r="N22" s="81">
        <f t="shared" si="2"/>
        <v>425.40000000000003</v>
      </c>
      <c r="O22" s="81">
        <f t="shared" si="3"/>
        <v>425.40000000000003</v>
      </c>
      <c r="P22" s="81">
        <f t="shared" si="4"/>
        <v>20498.625</v>
      </c>
      <c r="Q22" s="81">
        <f t="shared" si="5"/>
        <v>2537.9249999999997</v>
      </c>
      <c r="R22" s="81">
        <f t="shared" si="6"/>
        <v>1568.4</v>
      </c>
      <c r="S22" s="81">
        <f t="shared" si="7"/>
        <v>1045.6000000000001</v>
      </c>
      <c r="T22" s="81">
        <f t="shared" si="8"/>
        <v>1276.2</v>
      </c>
      <c r="U22" s="81">
        <f t="shared" si="9"/>
        <v>850.80000000000007</v>
      </c>
      <c r="V22" s="81">
        <f t="shared" si="13"/>
        <v>20.498625000000001</v>
      </c>
      <c r="W22" s="81">
        <f t="shared" si="14"/>
        <v>2.5379249999999995</v>
      </c>
      <c r="X22" s="81">
        <f t="shared" si="15"/>
        <v>1.5684</v>
      </c>
      <c r="Y22" s="81">
        <f t="shared" si="16"/>
        <v>1.0456000000000001</v>
      </c>
      <c r="Z22" s="81">
        <f t="shared" si="17"/>
        <v>1.2762</v>
      </c>
      <c r="AA22" s="81">
        <f t="shared" si="18"/>
        <v>0.85080000000000011</v>
      </c>
      <c r="AC22" s="13" t="s">
        <v>425</v>
      </c>
      <c r="AD22" s="13">
        <v>35</v>
      </c>
      <c r="AE22" s="10"/>
      <c r="AF22" s="10"/>
    </row>
    <row r="23" spans="1:237" ht="28" customHeight="1" x14ac:dyDescent="0.35">
      <c r="C23" s="13" t="s">
        <v>654</v>
      </c>
      <c r="D23" s="81">
        <f>IFERROR(VLOOKUP(C23,'4.3.1 Bilan P.brutes EuST 2023'!$B$5:$N$41,13,FALSE),IFERROR((VLOOKUP('4.1 Bilan peaux brutes (2023)'!C23,'4.2.1 Bilan P.brutes FAO 2023'!$C$5:$D$200,2,FALSE)*75%),"-"))</f>
        <v>1278638.25</v>
      </c>
      <c r="E23" s="81">
        <f>IFERROR(VLOOKUP(C23,'4.3.1 Bilan P.brutes EuST 2023'!$B$5:$M$41,12,FALSE),IFERROR((VLOOKUP('4.1 Bilan peaux brutes (2023)'!C23,'4.2.1 Bilan P.brutes FAO 2023'!$C$5:$D$200,2)*25%),"-"))</f>
        <v>426212.75</v>
      </c>
      <c r="F23" s="81">
        <f>IFERROR((VLOOKUP(C23,'4.2.1 Bilan P.brutes FAO 2023'!$C$5:$F$200,4,FALSE)*50%),"-")</f>
        <v>33732.5</v>
      </c>
      <c r="G23" s="81">
        <f>IFERROR((VLOOKUP(C23,'4.2.1 Bilan P.brutes FAO 2023'!$C$5:$F$200,4,FALSE)*50%),"-")</f>
        <v>33732.5</v>
      </c>
      <c r="H23" s="81" t="str">
        <f>IFERROR((VLOOKUP(C23,'4.2.1 Bilan P.brutes FAO 2023'!$C$5:$H$200,6,FALSE)*50%),"-")</f>
        <v>-</v>
      </c>
      <c r="I23" s="81" t="str">
        <f>IFERROR((VLOOKUP(C23,'4.2.1 Bilan P.brutes FAO 2023'!$C$5:$H$200,6,FALSE)*50%),"-")</f>
        <v>-</v>
      </c>
      <c r="J23" s="81">
        <f t="shared" si="11"/>
        <v>1214706.3374999999</v>
      </c>
      <c r="K23" s="81">
        <f t="shared" si="12"/>
        <v>404902.11249999999</v>
      </c>
      <c r="L23" s="81">
        <f t="shared" si="0"/>
        <v>13493</v>
      </c>
      <c r="M23" s="81">
        <f t="shared" si="1"/>
        <v>13493</v>
      </c>
      <c r="N23" s="81" t="str">
        <f t="shared" si="2"/>
        <v>-</v>
      </c>
      <c r="O23" s="81" t="str">
        <f t="shared" si="3"/>
        <v>-</v>
      </c>
      <c r="P23" s="81">
        <f t="shared" si="4"/>
        <v>42514721.8125</v>
      </c>
      <c r="Q23" s="81">
        <f t="shared" si="5"/>
        <v>5263727.4624999994</v>
      </c>
      <c r="R23" s="81">
        <f t="shared" si="6"/>
        <v>40479</v>
      </c>
      <c r="S23" s="81">
        <f t="shared" si="7"/>
        <v>26986</v>
      </c>
      <c r="T23" s="81" t="str">
        <f t="shared" si="8"/>
        <v>-</v>
      </c>
      <c r="U23" s="81" t="str">
        <f t="shared" si="9"/>
        <v>-</v>
      </c>
      <c r="V23" s="81">
        <f t="shared" si="13"/>
        <v>42514.7218125</v>
      </c>
      <c r="W23" s="81">
        <f t="shared" si="14"/>
        <v>5263.7274624999991</v>
      </c>
      <c r="X23" s="81">
        <f t="shared" si="15"/>
        <v>40.478999999999999</v>
      </c>
      <c r="Y23" s="81">
        <f t="shared" si="16"/>
        <v>26.986000000000001</v>
      </c>
      <c r="Z23" s="81" t="str">
        <f t="shared" si="17"/>
        <v>-</v>
      </c>
      <c r="AA23" s="81" t="str">
        <f t="shared" si="18"/>
        <v>-</v>
      </c>
      <c r="AC23" s="13" t="s">
        <v>419</v>
      </c>
      <c r="AD23" s="13">
        <v>13</v>
      </c>
      <c r="AE23" s="10"/>
      <c r="AF23" s="10"/>
    </row>
    <row r="24" spans="1:237" s="82" customFormat="1" ht="28" customHeight="1" x14ac:dyDescent="0.35">
      <c r="A24" s="14"/>
      <c r="B24" s="14"/>
      <c r="C24" s="13" t="s">
        <v>222</v>
      </c>
      <c r="D24" s="83">
        <f>IFERROR(VLOOKUP(C24,'4.3.1 Bilan P.brutes EuST 2023'!$B$5:$N$41,13,FALSE),IFERROR((VLOOKUP('4.1 Bilan peaux brutes (2023)'!C24,'4.2.1 Bilan P.brutes FAO 2023'!$C$5:$D$200,2,FALSE)*75%),"-"))</f>
        <v>454380</v>
      </c>
      <c r="E24" s="83">
        <f>IFERROR(VLOOKUP(C24,'4.3.1 Bilan P.brutes EuST 2023'!$B$5:$M$41,12,FALSE),IFERROR((VLOOKUP('4.1 Bilan peaux brutes (2023)'!C24,'4.2.1 Bilan P.brutes FAO 2023'!$C$5:$D$200,2)*25%),"-"))</f>
        <v>316710</v>
      </c>
      <c r="F24" s="83">
        <f>IFERROR((VLOOKUP(C24,'4.2.1 Bilan P.brutes FAO 2023'!$C$5:$F$200,4,FALSE)*50%),"-")</f>
        <v>40065</v>
      </c>
      <c r="G24" s="83">
        <f>IFERROR((VLOOKUP(C24,'4.2.1 Bilan P.brutes FAO 2023'!$C$5:$F$200,4,FALSE)*50%),"-")</f>
        <v>40065</v>
      </c>
      <c r="H24" s="83">
        <f>IFERROR((VLOOKUP(C24,'4.2.1 Bilan P.brutes FAO 2023'!$C$5:$H$200,6,FALSE)*50%),"-")</f>
        <v>17305</v>
      </c>
      <c r="I24" s="83">
        <f>IFERROR((VLOOKUP(C24,'4.2.1 Bilan P.brutes FAO 2023'!$C$5:$H$200,6,FALSE)*50%),"-")</f>
        <v>17305</v>
      </c>
      <c r="J24" s="83">
        <f t="shared" si="11"/>
        <v>431661</v>
      </c>
      <c r="K24" s="83">
        <f t="shared" si="12"/>
        <v>300874.5</v>
      </c>
      <c r="L24" s="83">
        <f t="shared" si="0"/>
        <v>16026</v>
      </c>
      <c r="M24" s="83">
        <f t="shared" si="1"/>
        <v>16026</v>
      </c>
      <c r="N24" s="83">
        <f t="shared" si="2"/>
        <v>6922</v>
      </c>
      <c r="O24" s="83">
        <f t="shared" si="3"/>
        <v>6922</v>
      </c>
      <c r="P24" s="83">
        <f t="shared" si="4"/>
        <v>15108135</v>
      </c>
      <c r="Q24" s="83">
        <f t="shared" si="5"/>
        <v>3911368.5</v>
      </c>
      <c r="R24" s="83">
        <f t="shared" si="6"/>
        <v>48078</v>
      </c>
      <c r="S24" s="83">
        <f t="shared" si="7"/>
        <v>32052</v>
      </c>
      <c r="T24" s="83">
        <f t="shared" si="8"/>
        <v>20766</v>
      </c>
      <c r="U24" s="83">
        <f t="shared" si="9"/>
        <v>13844</v>
      </c>
      <c r="V24" s="151">
        <f t="shared" si="13"/>
        <v>15108.135</v>
      </c>
      <c r="W24" s="151">
        <f t="shared" si="14"/>
        <v>3911.3685</v>
      </c>
      <c r="X24" s="151">
        <f t="shared" si="15"/>
        <v>48.078000000000003</v>
      </c>
      <c r="Y24" s="151">
        <f t="shared" si="16"/>
        <v>32.052</v>
      </c>
      <c r="Z24" s="151">
        <f t="shared" si="17"/>
        <v>20.765999999999998</v>
      </c>
      <c r="AA24" s="151">
        <f t="shared" si="18"/>
        <v>13.843999999999999</v>
      </c>
      <c r="AB24" s="14"/>
      <c r="AC24" s="13" t="s">
        <v>426</v>
      </c>
      <c r="AD24" s="13">
        <v>3</v>
      </c>
      <c r="AE24" s="10"/>
      <c r="AF24" s="10"/>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c r="DN24" s="14"/>
      <c r="DO24" s="14"/>
      <c r="DP24" s="14"/>
      <c r="DQ24" s="14"/>
      <c r="DR24" s="14"/>
      <c r="DS24" s="14"/>
      <c r="DT24" s="14"/>
      <c r="DU24" s="14"/>
      <c r="DV24" s="14"/>
      <c r="DW24" s="14"/>
      <c r="DX24" s="14"/>
      <c r="DY24" s="14"/>
      <c r="DZ24" s="14"/>
      <c r="EA24" s="14"/>
      <c r="EB24" s="14"/>
      <c r="EC24" s="14"/>
      <c r="ED24" s="14"/>
      <c r="EE24" s="14"/>
      <c r="EF24" s="14"/>
      <c r="EG24" s="14"/>
      <c r="EH24" s="14"/>
      <c r="EI24" s="14"/>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row>
    <row r="25" spans="1:237" ht="28" customHeight="1" x14ac:dyDescent="0.35">
      <c r="C25" s="13" t="s">
        <v>223</v>
      </c>
      <c r="D25" s="81">
        <f>IFERROR(VLOOKUP(C25,'4.3.1 Bilan P.brutes EuST 2023'!$B$5:$N$41,13,FALSE),IFERROR((VLOOKUP('4.1 Bilan peaux brutes (2023)'!C25,'4.2.1 Bilan P.brutes FAO 2023'!$C$5:$D$200,2,FALSE)*75%),"-"))</f>
        <v>6948.75</v>
      </c>
      <c r="E25" s="81">
        <f>IFERROR(VLOOKUP(C25,'4.3.1 Bilan P.brutes EuST 2023'!$B$5:$M$41,12,FALSE),IFERROR((VLOOKUP('4.1 Bilan peaux brutes (2023)'!C25,'4.2.1 Bilan P.brutes FAO 2023'!$C$5:$D$200,2)*25%),"-"))</f>
        <v>205.5</v>
      </c>
      <c r="F25" s="81">
        <f>IFERROR((VLOOKUP(C25,'4.2.1 Bilan P.brutes FAO 2023'!$C$5:$F$200,4,FALSE)*50%),"-")</f>
        <v>3151</v>
      </c>
      <c r="G25" s="81">
        <f>IFERROR((VLOOKUP(C25,'4.2.1 Bilan P.brutes FAO 2023'!$C$5:$F$200,4,FALSE)*50%),"-")</f>
        <v>3151</v>
      </c>
      <c r="H25" s="81">
        <f>IFERROR((VLOOKUP(C25,'4.2.1 Bilan P.brutes FAO 2023'!$C$5:$H$200,6,FALSE)*50%),"-")</f>
        <v>39</v>
      </c>
      <c r="I25" s="81">
        <f>IFERROR((VLOOKUP(C25,'4.2.1 Bilan P.brutes FAO 2023'!$C$5:$H$200,6,FALSE)*50%),"-")</f>
        <v>39</v>
      </c>
      <c r="J25" s="81">
        <f t="shared" si="11"/>
        <v>6601.3125</v>
      </c>
      <c r="K25" s="81">
        <f t="shared" si="12"/>
        <v>195.22499999999999</v>
      </c>
      <c r="L25" s="81">
        <f t="shared" si="0"/>
        <v>1260.4000000000001</v>
      </c>
      <c r="M25" s="81">
        <f t="shared" si="1"/>
        <v>1260.4000000000001</v>
      </c>
      <c r="N25" s="81">
        <f t="shared" si="2"/>
        <v>15.600000000000001</v>
      </c>
      <c r="O25" s="81">
        <f t="shared" si="3"/>
        <v>15.600000000000001</v>
      </c>
      <c r="P25" s="81">
        <f t="shared" si="4"/>
        <v>231045.9375</v>
      </c>
      <c r="Q25" s="81">
        <f t="shared" si="5"/>
        <v>2537.9249999999997</v>
      </c>
      <c r="R25" s="81">
        <f t="shared" si="6"/>
        <v>3781.2000000000003</v>
      </c>
      <c r="S25" s="81">
        <f t="shared" si="7"/>
        <v>2520.8000000000002</v>
      </c>
      <c r="T25" s="81">
        <f t="shared" si="8"/>
        <v>46.800000000000004</v>
      </c>
      <c r="U25" s="81">
        <f t="shared" si="9"/>
        <v>31.200000000000003</v>
      </c>
      <c r="V25" s="81">
        <f t="shared" si="13"/>
        <v>231.04593750000001</v>
      </c>
      <c r="W25" s="81">
        <f t="shared" si="14"/>
        <v>2.5379249999999995</v>
      </c>
      <c r="X25" s="81">
        <f t="shared" si="15"/>
        <v>3.7812000000000001</v>
      </c>
      <c r="Y25" s="81">
        <f t="shared" si="16"/>
        <v>2.5208000000000004</v>
      </c>
      <c r="Z25" s="81">
        <f t="shared" si="17"/>
        <v>4.6800000000000001E-2</v>
      </c>
      <c r="AA25" s="81">
        <f t="shared" si="18"/>
        <v>3.1200000000000002E-2</v>
      </c>
      <c r="AC25" s="13" t="s">
        <v>531</v>
      </c>
      <c r="AD25" s="13">
        <v>2</v>
      </c>
      <c r="AE25" s="10"/>
      <c r="AF25" s="10"/>
    </row>
    <row r="26" spans="1:237" ht="28" customHeight="1" x14ac:dyDescent="0.35">
      <c r="C26" s="13" t="s">
        <v>224</v>
      </c>
      <c r="D26" s="81">
        <f>IFERROR(VLOOKUP(C26,'4.3.1 Bilan P.brutes EuST 2023'!$B$5:$N$41,13,FALSE),IFERROR((VLOOKUP('4.1 Bilan peaux brutes (2023)'!C26,'4.2.1 Bilan P.brutes FAO 2023'!$C$5:$D$200,2,FALSE)*75%),"-"))</f>
        <v>148242.75</v>
      </c>
      <c r="E26" s="81">
        <f>IFERROR(VLOOKUP(C26,'4.3.1 Bilan P.brutes EuST 2023'!$B$5:$M$41,12,FALSE),IFERROR((VLOOKUP('4.1 Bilan peaux brutes (2023)'!C26,'4.2.1 Bilan P.brutes FAO 2023'!$C$5:$D$200,2)*25%),"-"))</f>
        <v>205.5</v>
      </c>
      <c r="F26" s="81">
        <f>IFERROR((VLOOKUP(C26,'4.2.1 Bilan P.brutes FAO 2023'!$C$5:$F$200,4,FALSE)*50%),"-")</f>
        <v>635469.5</v>
      </c>
      <c r="G26" s="81">
        <f>IFERROR((VLOOKUP(C26,'4.2.1 Bilan P.brutes FAO 2023'!$C$5:$F$200,4,FALSE)*50%),"-")</f>
        <v>635469.5</v>
      </c>
      <c r="H26" s="81">
        <f>IFERROR((VLOOKUP(C26,'4.2.1 Bilan P.brutes FAO 2023'!$C$5:$H$200,6,FALSE)*50%),"-")</f>
        <v>561784</v>
      </c>
      <c r="I26" s="81">
        <f>IFERROR((VLOOKUP(C26,'4.2.1 Bilan P.brutes FAO 2023'!$C$5:$H$200,6,FALSE)*50%),"-")</f>
        <v>561784</v>
      </c>
      <c r="J26" s="81">
        <f t="shared" si="11"/>
        <v>140830.61249999999</v>
      </c>
      <c r="K26" s="81">
        <f t="shared" si="12"/>
        <v>195.22499999999999</v>
      </c>
      <c r="L26" s="81">
        <f t="shared" si="0"/>
        <v>254187.80000000002</v>
      </c>
      <c r="M26" s="81">
        <f t="shared" si="1"/>
        <v>254187.80000000002</v>
      </c>
      <c r="N26" s="81">
        <f t="shared" si="2"/>
        <v>224713.60000000001</v>
      </c>
      <c r="O26" s="81">
        <f t="shared" si="3"/>
        <v>224713.60000000001</v>
      </c>
      <c r="P26" s="81">
        <f t="shared" si="4"/>
        <v>4929071.4375</v>
      </c>
      <c r="Q26" s="81">
        <f t="shared" si="5"/>
        <v>2537.9249999999997</v>
      </c>
      <c r="R26" s="81">
        <f t="shared" si="6"/>
        <v>762563.4</v>
      </c>
      <c r="S26" s="81">
        <f t="shared" si="7"/>
        <v>508375.60000000003</v>
      </c>
      <c r="T26" s="81">
        <f t="shared" si="8"/>
        <v>674140.8</v>
      </c>
      <c r="U26" s="81">
        <f t="shared" si="9"/>
        <v>449427.20000000001</v>
      </c>
      <c r="V26" s="81">
        <f t="shared" si="13"/>
        <v>4929.0714374999998</v>
      </c>
      <c r="W26" s="81">
        <f t="shared" si="14"/>
        <v>2.5379249999999995</v>
      </c>
      <c r="X26" s="81">
        <f t="shared" si="15"/>
        <v>762.5634</v>
      </c>
      <c r="Y26" s="81">
        <f t="shared" si="16"/>
        <v>508.37560000000002</v>
      </c>
      <c r="Z26" s="81">
        <f t="shared" si="17"/>
        <v>674.14080000000001</v>
      </c>
      <c r="AA26" s="81">
        <f t="shared" si="18"/>
        <v>449.42720000000003</v>
      </c>
      <c r="AC26" s="13" t="s">
        <v>427</v>
      </c>
      <c r="AD26" s="13">
        <v>3</v>
      </c>
      <c r="AE26" s="10"/>
      <c r="AF26" s="10"/>
    </row>
    <row r="27" spans="1:237" ht="28" customHeight="1" x14ac:dyDescent="0.35">
      <c r="C27" s="13" t="s">
        <v>225</v>
      </c>
      <c r="D27" s="81">
        <f>IFERROR(VLOOKUP(C27,'4.3.1 Bilan P.brutes EuST 2023'!$B$5:$N$41,13,FALSE),IFERROR((VLOOKUP('4.1 Bilan peaux brutes (2023)'!C27,'4.2.1 Bilan P.brutes FAO 2023'!$C$5:$D$200,2,FALSE)*75%),"-"))</f>
        <v>16166.25</v>
      </c>
      <c r="E27" s="81">
        <f>IFERROR(VLOOKUP(C27,'4.3.1 Bilan P.brutes EuST 2023'!$B$5:$M$41,12,FALSE),IFERROR((VLOOKUP('4.1 Bilan peaux brutes (2023)'!C27,'4.2.1 Bilan P.brutes FAO 2023'!$C$5:$D$200,2)*25%),"-"))</f>
        <v>205.5</v>
      </c>
      <c r="F27" s="81">
        <f>IFERROR((VLOOKUP(C27,'4.2.1 Bilan P.brutes FAO 2023'!$C$5:$F$200,4,FALSE)*50%),"-")</f>
        <v>1875</v>
      </c>
      <c r="G27" s="81">
        <f>IFERROR((VLOOKUP(C27,'4.2.1 Bilan P.brutes FAO 2023'!$C$5:$F$200,4,FALSE)*50%),"-")</f>
        <v>1875</v>
      </c>
      <c r="H27" s="81">
        <f>IFERROR((VLOOKUP(C27,'4.2.1 Bilan P.brutes FAO 2023'!$C$5:$H$200,6,FALSE)*50%),"-")</f>
        <v>10282.5</v>
      </c>
      <c r="I27" s="81">
        <f>IFERROR((VLOOKUP(C27,'4.2.1 Bilan P.brutes FAO 2023'!$C$5:$H$200,6,FALSE)*50%),"-")</f>
        <v>10282.5</v>
      </c>
      <c r="J27" s="81">
        <f t="shared" si="11"/>
        <v>15357.9375</v>
      </c>
      <c r="K27" s="81">
        <f t="shared" si="12"/>
        <v>195.22499999999999</v>
      </c>
      <c r="L27" s="81">
        <f t="shared" si="0"/>
        <v>750</v>
      </c>
      <c r="M27" s="81">
        <f t="shared" si="1"/>
        <v>750</v>
      </c>
      <c r="N27" s="81">
        <f t="shared" si="2"/>
        <v>4113</v>
      </c>
      <c r="O27" s="81">
        <f t="shared" si="3"/>
        <v>4113</v>
      </c>
      <c r="P27" s="81">
        <f t="shared" si="4"/>
        <v>537527.8125</v>
      </c>
      <c r="Q27" s="81">
        <f t="shared" si="5"/>
        <v>2537.9249999999997</v>
      </c>
      <c r="R27" s="81">
        <f t="shared" si="6"/>
        <v>2250</v>
      </c>
      <c r="S27" s="81">
        <f t="shared" si="7"/>
        <v>1500</v>
      </c>
      <c r="T27" s="81">
        <f t="shared" si="8"/>
        <v>12339</v>
      </c>
      <c r="U27" s="81">
        <f t="shared" si="9"/>
        <v>8226</v>
      </c>
      <c r="V27" s="81">
        <f t="shared" si="13"/>
        <v>537.52781249999998</v>
      </c>
      <c r="W27" s="81">
        <f t="shared" si="14"/>
        <v>2.5379249999999995</v>
      </c>
      <c r="X27" s="81">
        <f t="shared" si="15"/>
        <v>2.25</v>
      </c>
      <c r="Y27" s="81">
        <f t="shared" si="16"/>
        <v>1.5</v>
      </c>
      <c r="Z27" s="81">
        <f t="shared" si="17"/>
        <v>12.339</v>
      </c>
      <c r="AA27" s="81">
        <f t="shared" si="18"/>
        <v>8.2260000000000009</v>
      </c>
      <c r="AC27" s="13" t="s">
        <v>530</v>
      </c>
      <c r="AD27" s="13">
        <v>2</v>
      </c>
      <c r="AE27" s="10"/>
      <c r="AF27" s="10"/>
    </row>
    <row r="28" spans="1:237" ht="28" customHeight="1" x14ac:dyDescent="0.35">
      <c r="C28" s="13" t="s">
        <v>655</v>
      </c>
      <c r="D28" s="81">
        <f>IFERROR(VLOOKUP(C28,'4.3.1 Bilan P.brutes EuST 2023'!$B$5:$N$41,13,FALSE),IFERROR((VLOOKUP('4.1 Bilan peaux brutes (2023)'!C28,'4.2.1 Bilan P.brutes FAO 2023'!$C$5:$D$200,2,FALSE)*75%),"-"))</f>
        <v>1210740.75</v>
      </c>
      <c r="E28" s="81">
        <f>IFERROR(VLOOKUP(C28,'4.3.1 Bilan P.brutes EuST 2023'!$B$5:$M$41,12,FALSE),IFERROR((VLOOKUP('4.1 Bilan peaux brutes (2023)'!C28,'4.2.1 Bilan P.brutes FAO 2023'!$C$5:$D$200,2)*25%),"-"))</f>
        <v>403580.25</v>
      </c>
      <c r="F28" s="81">
        <f>IFERROR((VLOOKUP(C28,'4.2.1 Bilan P.brutes FAO 2023'!$C$5:$F$200,4,FALSE)*50%),"-")</f>
        <v>745711</v>
      </c>
      <c r="G28" s="81">
        <f>IFERROR((VLOOKUP(C28,'4.2.1 Bilan P.brutes FAO 2023'!$C$5:$F$200,4,FALSE)*50%),"-")</f>
        <v>745711</v>
      </c>
      <c r="H28" s="81">
        <f>IFERROR((VLOOKUP(C28,'4.2.1 Bilan P.brutes FAO 2023'!$C$5:$H$200,6,FALSE)*50%),"-")</f>
        <v>173667</v>
      </c>
      <c r="I28" s="81">
        <f>IFERROR((VLOOKUP(C28,'4.2.1 Bilan P.brutes FAO 2023'!$C$5:$H$200,6,FALSE)*50%),"-")</f>
        <v>173667</v>
      </c>
      <c r="J28" s="81">
        <f t="shared" si="11"/>
        <v>1150203.7124999999</v>
      </c>
      <c r="K28" s="81">
        <f t="shared" si="12"/>
        <v>383401.23749999999</v>
      </c>
      <c r="L28" s="81">
        <f t="shared" si="0"/>
        <v>298284.40000000002</v>
      </c>
      <c r="M28" s="81">
        <f t="shared" si="1"/>
        <v>298284.40000000002</v>
      </c>
      <c r="N28" s="81">
        <f t="shared" si="2"/>
        <v>69466.8</v>
      </c>
      <c r="O28" s="81">
        <f t="shared" si="3"/>
        <v>69466.8</v>
      </c>
      <c r="P28" s="81">
        <f t="shared" si="4"/>
        <v>40257129.9375</v>
      </c>
      <c r="Q28" s="81">
        <f t="shared" si="5"/>
        <v>4984216.0874999994</v>
      </c>
      <c r="R28" s="81">
        <f t="shared" si="6"/>
        <v>894853.20000000007</v>
      </c>
      <c r="S28" s="81">
        <f t="shared" si="7"/>
        <v>596568.80000000005</v>
      </c>
      <c r="T28" s="81">
        <f t="shared" si="8"/>
        <v>208400.40000000002</v>
      </c>
      <c r="U28" s="81">
        <f t="shared" si="9"/>
        <v>138933.6</v>
      </c>
      <c r="V28" s="81">
        <f t="shared" si="13"/>
        <v>40257.129937500002</v>
      </c>
      <c r="W28" s="81">
        <f t="shared" si="14"/>
        <v>4984.216087499999</v>
      </c>
      <c r="X28" s="81">
        <f t="shared" si="15"/>
        <v>894.85320000000002</v>
      </c>
      <c r="Y28" s="81">
        <f t="shared" si="16"/>
        <v>596.56880000000001</v>
      </c>
      <c r="Z28" s="81">
        <f t="shared" si="17"/>
        <v>208.40040000000002</v>
      </c>
      <c r="AA28" s="81">
        <f t="shared" si="18"/>
        <v>138.93360000000001</v>
      </c>
      <c r="AC28" s="182" t="s">
        <v>532</v>
      </c>
      <c r="AD28" s="183"/>
      <c r="AE28" s="10"/>
      <c r="AF28" s="10"/>
    </row>
    <row r="29" spans="1:237" s="82" customFormat="1" ht="28" customHeight="1" x14ac:dyDescent="0.35">
      <c r="A29" s="14"/>
      <c r="B29" s="14"/>
      <c r="C29" s="13" t="s">
        <v>226</v>
      </c>
      <c r="D29" s="83">
        <f>IFERROR(VLOOKUP(C29,'4.3.1 Bilan P.brutes EuST 2023'!$B$5:$N$41,13,FALSE),IFERROR((VLOOKUP('4.1 Bilan peaux brutes (2023)'!C29,'4.2.1 Bilan P.brutes FAO 2023'!$C$5:$D$200,2,FALSE)*75%),"-"))</f>
        <v>33610</v>
      </c>
      <c r="E29" s="83">
        <f>IFERROR(VLOOKUP(C29,'4.3.1 Bilan P.brutes EuST 2023'!$B$5:$M$41,12,FALSE),IFERROR((VLOOKUP('4.1 Bilan peaux brutes (2023)'!C29,'4.2.1 Bilan P.brutes FAO 2023'!$C$5:$D$200,2)*25%),"-"))</f>
        <v>6400</v>
      </c>
      <c r="F29" s="83">
        <f>IFERROR((VLOOKUP(C29,'4.2.1 Bilan P.brutes FAO 2023'!$C$5:$F$200,4,FALSE)*50%),"-")</f>
        <v>42093</v>
      </c>
      <c r="G29" s="83">
        <f>IFERROR((VLOOKUP(C29,'4.2.1 Bilan P.brutes FAO 2023'!$C$5:$F$200,4,FALSE)*50%),"-")</f>
        <v>42093</v>
      </c>
      <c r="H29" s="83">
        <f>IFERROR((VLOOKUP(C29,'4.2.1 Bilan P.brutes FAO 2023'!$C$5:$H$200,6,FALSE)*50%),"-")</f>
        <v>0</v>
      </c>
      <c r="I29" s="83">
        <f>IFERROR((VLOOKUP(C29,'4.2.1 Bilan P.brutes FAO 2023'!$C$5:$H$200,6,FALSE)*50%),"-")</f>
        <v>0</v>
      </c>
      <c r="J29" s="83">
        <f t="shared" si="11"/>
        <v>31929.5</v>
      </c>
      <c r="K29" s="83">
        <f t="shared" si="12"/>
        <v>6080</v>
      </c>
      <c r="L29" s="83">
        <f t="shared" si="0"/>
        <v>16837.2</v>
      </c>
      <c r="M29" s="83">
        <f t="shared" si="1"/>
        <v>16837.2</v>
      </c>
      <c r="N29" s="83">
        <f t="shared" si="2"/>
        <v>0</v>
      </c>
      <c r="O29" s="83">
        <f t="shared" si="3"/>
        <v>0</v>
      </c>
      <c r="P29" s="83">
        <f t="shared" si="4"/>
        <v>1117532.5</v>
      </c>
      <c r="Q29" s="83">
        <f t="shared" si="5"/>
        <v>79040</v>
      </c>
      <c r="R29" s="83">
        <f t="shared" si="6"/>
        <v>50511.600000000006</v>
      </c>
      <c r="S29" s="83">
        <f t="shared" si="7"/>
        <v>33674.400000000001</v>
      </c>
      <c r="T29" s="83">
        <f t="shared" si="8"/>
        <v>0</v>
      </c>
      <c r="U29" s="83">
        <f t="shared" si="9"/>
        <v>0</v>
      </c>
      <c r="V29" s="151">
        <f t="shared" si="13"/>
        <v>1117.5325</v>
      </c>
      <c r="W29" s="151">
        <f t="shared" si="14"/>
        <v>79.040000000000006</v>
      </c>
      <c r="X29" s="151">
        <f t="shared" si="15"/>
        <v>50.511600000000008</v>
      </c>
      <c r="Y29" s="151">
        <f t="shared" si="16"/>
        <v>33.674399999999999</v>
      </c>
      <c r="Z29" s="151">
        <f t="shared" si="17"/>
        <v>0</v>
      </c>
      <c r="AA29" s="151">
        <f t="shared" si="18"/>
        <v>0</v>
      </c>
      <c r="AB29" s="14"/>
      <c r="AC29" s="13" t="s">
        <v>425</v>
      </c>
      <c r="AD29" s="13">
        <v>8.75</v>
      </c>
      <c r="AE29" s="10"/>
      <c r="AF29" s="10"/>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c r="DV29" s="14"/>
      <c r="DW29" s="14"/>
      <c r="DX29" s="14"/>
      <c r="DY29" s="14"/>
      <c r="DZ29" s="14"/>
      <c r="EA29" s="14"/>
      <c r="EB29" s="14"/>
      <c r="EC29" s="14"/>
      <c r="ED29" s="14"/>
      <c r="EE29" s="14"/>
      <c r="EF29" s="14"/>
      <c r="EG29" s="14"/>
      <c r="EH29" s="14"/>
      <c r="EI29" s="14"/>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c r="GL29" s="3"/>
      <c r="GM29" s="3"/>
      <c r="GN29" s="3"/>
      <c r="GO29" s="3"/>
      <c r="GP29" s="3"/>
      <c r="GQ29" s="3"/>
      <c r="GR29" s="3"/>
      <c r="GS29" s="3"/>
      <c r="GT29" s="3"/>
      <c r="GU29" s="3"/>
      <c r="GV29" s="3"/>
      <c r="GW29" s="3"/>
      <c r="GX29" s="3"/>
      <c r="GY29" s="3"/>
      <c r="GZ29" s="3"/>
      <c r="HA29" s="3"/>
      <c r="HB29" s="3"/>
      <c r="HC29" s="3"/>
      <c r="HD29" s="3"/>
      <c r="HE29" s="3"/>
      <c r="HF29" s="3"/>
      <c r="HG29" s="3"/>
      <c r="HH29" s="3"/>
      <c r="HI29" s="3"/>
      <c r="HJ29" s="3"/>
      <c r="HK29" s="3"/>
      <c r="HL29" s="3"/>
      <c r="HM29" s="3"/>
      <c r="HN29" s="3"/>
      <c r="HO29" s="3"/>
      <c r="HP29" s="3"/>
      <c r="HQ29" s="3"/>
      <c r="HR29" s="3"/>
      <c r="HS29" s="3"/>
      <c r="HT29" s="3"/>
      <c r="HU29" s="3"/>
      <c r="HV29" s="3"/>
      <c r="HW29" s="3"/>
      <c r="HX29" s="3"/>
      <c r="HY29" s="3"/>
      <c r="HZ29" s="3"/>
      <c r="IA29" s="3"/>
      <c r="IB29" s="3"/>
      <c r="IC29" s="3"/>
    </row>
    <row r="30" spans="1:237" ht="28" customHeight="1" x14ac:dyDescent="0.35">
      <c r="C30" s="13" t="s">
        <v>227</v>
      </c>
      <c r="D30" s="81">
        <f>IFERROR(VLOOKUP(C30,'4.3.1 Bilan P.brutes EuST 2023'!$B$5:$N$41,13,FALSE),IFERROR((VLOOKUP('4.1 Bilan peaux brutes (2023)'!C30,'4.2.1 Bilan P.brutes FAO 2023'!$C$5:$D$200,2,FALSE)*75%),"-"))</f>
        <v>247500</v>
      </c>
      <c r="E30" s="81">
        <f>IFERROR(VLOOKUP(C30,'4.3.1 Bilan P.brutes EuST 2023'!$B$5:$M$41,12,FALSE),IFERROR((VLOOKUP('4.1 Bilan peaux brutes (2023)'!C30,'4.2.1 Bilan P.brutes FAO 2023'!$C$5:$D$200,2)*25%),"-"))</f>
        <v>82500</v>
      </c>
      <c r="F30" s="81">
        <f>IFERROR((VLOOKUP(C30,'4.2.1 Bilan P.brutes FAO 2023'!$C$5:$F$200,4,FALSE)*50%),"-")</f>
        <v>37747</v>
      </c>
      <c r="G30" s="81">
        <f>IFERROR((VLOOKUP(C30,'4.2.1 Bilan P.brutes FAO 2023'!$C$5:$F$200,4,FALSE)*50%),"-")</f>
        <v>37747</v>
      </c>
      <c r="H30" s="81">
        <f>IFERROR((VLOOKUP(C30,'4.2.1 Bilan P.brutes FAO 2023'!$C$5:$H$200,6,FALSE)*50%),"-")</f>
        <v>174510</v>
      </c>
      <c r="I30" s="81">
        <f>IFERROR((VLOOKUP(C30,'4.2.1 Bilan P.brutes FAO 2023'!$C$5:$H$200,6,FALSE)*50%),"-")</f>
        <v>174510</v>
      </c>
      <c r="J30" s="81">
        <f t="shared" si="11"/>
        <v>235125</v>
      </c>
      <c r="K30" s="81">
        <f t="shared" si="12"/>
        <v>78375</v>
      </c>
      <c r="L30" s="81">
        <f t="shared" si="0"/>
        <v>15098.800000000001</v>
      </c>
      <c r="M30" s="81">
        <f t="shared" si="1"/>
        <v>15098.800000000001</v>
      </c>
      <c r="N30" s="81">
        <f t="shared" si="2"/>
        <v>69804</v>
      </c>
      <c r="O30" s="81">
        <f t="shared" si="3"/>
        <v>69804</v>
      </c>
      <c r="P30" s="81">
        <f t="shared" si="4"/>
        <v>8229375</v>
      </c>
      <c r="Q30" s="81">
        <f t="shared" si="5"/>
        <v>1018875</v>
      </c>
      <c r="R30" s="81">
        <f t="shared" si="6"/>
        <v>45296.4</v>
      </c>
      <c r="S30" s="81">
        <f t="shared" si="7"/>
        <v>30197.600000000002</v>
      </c>
      <c r="T30" s="81">
        <f t="shared" si="8"/>
        <v>209412</v>
      </c>
      <c r="U30" s="81">
        <f t="shared" si="9"/>
        <v>139608</v>
      </c>
      <c r="V30" s="81">
        <f t="shared" si="13"/>
        <v>8229.375</v>
      </c>
      <c r="W30" s="81">
        <f t="shared" si="14"/>
        <v>1018.875</v>
      </c>
      <c r="X30" s="81">
        <f t="shared" si="15"/>
        <v>45.296399999999998</v>
      </c>
      <c r="Y30" s="81">
        <f t="shared" si="16"/>
        <v>30.197600000000001</v>
      </c>
      <c r="Z30" s="81">
        <f t="shared" si="17"/>
        <v>209.41200000000001</v>
      </c>
      <c r="AA30" s="81">
        <f t="shared" si="18"/>
        <v>139.608</v>
      </c>
      <c r="AC30" s="13" t="s">
        <v>419</v>
      </c>
      <c r="AD30" s="13">
        <v>3.25</v>
      </c>
      <c r="AE30" s="10"/>
      <c r="AF30" s="10"/>
    </row>
    <row r="31" spans="1:237" ht="28" customHeight="1" x14ac:dyDescent="0.35">
      <c r="C31" s="13" t="s">
        <v>228</v>
      </c>
      <c r="D31" s="81">
        <f>IFERROR(VLOOKUP(C31,'4.3.1 Bilan P.brutes EuST 2023'!$B$5:$N$41,13,FALSE),IFERROR((VLOOKUP('4.1 Bilan peaux brutes (2023)'!C31,'4.2.1 Bilan P.brutes FAO 2023'!$C$5:$D$200,2,FALSE)*75%),"-"))</f>
        <v>25465209.75</v>
      </c>
      <c r="E31" s="81">
        <f>IFERROR(VLOOKUP(C31,'4.3.1 Bilan P.brutes EuST 2023'!$B$5:$M$41,12,FALSE),IFERROR((VLOOKUP('4.1 Bilan peaux brutes (2023)'!C31,'4.2.1 Bilan P.brutes FAO 2023'!$C$5:$D$200,2)*25%),"-"))</f>
        <v>8488403.25</v>
      </c>
      <c r="F31" s="81">
        <f>IFERROR((VLOOKUP(C31,'4.2.1 Bilan P.brutes FAO 2023'!$C$5:$F$200,4,FALSE)*50%),"-")</f>
        <v>3398265.5</v>
      </c>
      <c r="G31" s="81">
        <f>IFERROR((VLOOKUP(C31,'4.2.1 Bilan P.brutes FAO 2023'!$C$5:$F$200,4,FALSE)*50%),"-")</f>
        <v>3398265.5</v>
      </c>
      <c r="H31" s="81">
        <f>IFERROR((VLOOKUP(C31,'4.2.1 Bilan P.brutes FAO 2023'!$C$5:$H$200,6,FALSE)*50%),"-")</f>
        <v>1766221</v>
      </c>
      <c r="I31" s="81">
        <f>IFERROR((VLOOKUP(C31,'4.2.1 Bilan P.brutes FAO 2023'!$C$5:$H$200,6,FALSE)*50%),"-")</f>
        <v>1766221</v>
      </c>
      <c r="J31" s="81">
        <f t="shared" si="11"/>
        <v>24191949.262499999</v>
      </c>
      <c r="K31" s="81">
        <f t="shared" si="12"/>
        <v>8063983.0874999994</v>
      </c>
      <c r="L31" s="81">
        <f t="shared" si="0"/>
        <v>1359306.2000000002</v>
      </c>
      <c r="M31" s="81">
        <f t="shared" si="1"/>
        <v>1359306.2000000002</v>
      </c>
      <c r="N31" s="81">
        <f t="shared" si="2"/>
        <v>706488.4</v>
      </c>
      <c r="O31" s="81">
        <f t="shared" si="3"/>
        <v>706488.4</v>
      </c>
      <c r="P31" s="81">
        <f t="shared" si="4"/>
        <v>846718224.1875</v>
      </c>
      <c r="Q31" s="81">
        <f t="shared" si="5"/>
        <v>104831780.13749999</v>
      </c>
      <c r="R31" s="81">
        <f t="shared" si="6"/>
        <v>4077918.6000000006</v>
      </c>
      <c r="S31" s="81">
        <f t="shared" si="7"/>
        <v>2718612.4000000004</v>
      </c>
      <c r="T31" s="81">
        <f t="shared" si="8"/>
        <v>2119465.2000000002</v>
      </c>
      <c r="U31" s="81">
        <f t="shared" si="9"/>
        <v>1412976.8</v>
      </c>
      <c r="V31" s="81">
        <f t="shared" si="13"/>
        <v>846718.22418749996</v>
      </c>
      <c r="W31" s="81">
        <f t="shared" si="14"/>
        <v>104831.78013749998</v>
      </c>
      <c r="X31" s="81">
        <f t="shared" si="15"/>
        <v>4077.9186000000004</v>
      </c>
      <c r="Y31" s="81">
        <f t="shared" si="16"/>
        <v>2718.6124000000004</v>
      </c>
      <c r="Z31" s="81">
        <f t="shared" si="17"/>
        <v>2119.4652000000001</v>
      </c>
      <c r="AA31" s="81">
        <f t="shared" si="18"/>
        <v>1412.9768000000001</v>
      </c>
      <c r="AC31" s="13" t="s">
        <v>426</v>
      </c>
      <c r="AD31" s="13">
        <v>0.75</v>
      </c>
      <c r="AE31" s="10"/>
      <c r="AF31" s="10"/>
    </row>
    <row r="32" spans="1:237" ht="28" customHeight="1" x14ac:dyDescent="0.35">
      <c r="C32" s="13" t="s">
        <v>658</v>
      </c>
      <c r="D32" s="81">
        <f>IFERROR(VLOOKUP(C32,'4.3.1 Bilan P.brutes EuST 2023'!$B$5:$N$41,13,FALSE),IFERROR((VLOOKUP('4.1 Bilan peaux brutes (2023)'!C32,'4.2.1 Bilan P.brutes FAO 2023'!$C$5:$D$200,2,FALSE)*75%),"-"))</f>
        <v>2525.25</v>
      </c>
      <c r="E32" s="81">
        <f>IFERROR(VLOOKUP(C32,'4.3.1 Bilan P.brutes EuST 2023'!$B$5:$M$41,12,FALSE),IFERROR((VLOOKUP('4.1 Bilan peaux brutes (2023)'!C32,'4.2.1 Bilan P.brutes FAO 2023'!$C$5:$D$200,2)*25%),"-"))</f>
        <v>841.75</v>
      </c>
      <c r="F32" s="81">
        <f>IFERROR((VLOOKUP(C32,'4.2.1 Bilan P.brutes FAO 2023'!$C$5:$F$200,4,FALSE)*50%),"-")</f>
        <v>747.5</v>
      </c>
      <c r="G32" s="81">
        <f>IFERROR((VLOOKUP(C32,'4.2.1 Bilan P.brutes FAO 2023'!$C$5:$F$200,4,FALSE)*50%),"-")</f>
        <v>747.5</v>
      </c>
      <c r="H32" s="81">
        <f>IFERROR((VLOOKUP(C32,'4.2.1 Bilan P.brutes FAO 2023'!$C$5:$H$200,6,FALSE)*50%),"-")</f>
        <v>787.5</v>
      </c>
      <c r="I32" s="81">
        <f>IFERROR((VLOOKUP(C32,'4.2.1 Bilan P.brutes FAO 2023'!$C$5:$H$200,6,FALSE)*50%),"-")</f>
        <v>787.5</v>
      </c>
      <c r="J32" s="81">
        <f t="shared" si="11"/>
        <v>2398.9874999999997</v>
      </c>
      <c r="K32" s="81">
        <f t="shared" si="12"/>
        <v>799.66249999999991</v>
      </c>
      <c r="L32" s="81">
        <f t="shared" si="0"/>
        <v>299</v>
      </c>
      <c r="M32" s="81">
        <f t="shared" si="1"/>
        <v>299</v>
      </c>
      <c r="N32" s="81">
        <f t="shared" si="2"/>
        <v>315</v>
      </c>
      <c r="O32" s="81">
        <f t="shared" si="3"/>
        <v>315</v>
      </c>
      <c r="P32" s="81">
        <f t="shared" si="4"/>
        <v>83964.562499999985</v>
      </c>
      <c r="Q32" s="81">
        <f t="shared" si="5"/>
        <v>10395.612499999999</v>
      </c>
      <c r="R32" s="81">
        <f t="shared" si="6"/>
        <v>897</v>
      </c>
      <c r="S32" s="81">
        <f t="shared" si="7"/>
        <v>598</v>
      </c>
      <c r="T32" s="81">
        <f t="shared" si="8"/>
        <v>945</v>
      </c>
      <c r="U32" s="81">
        <f t="shared" si="9"/>
        <v>630</v>
      </c>
      <c r="V32" s="81">
        <f t="shared" si="13"/>
        <v>83.964562499999985</v>
      </c>
      <c r="W32" s="81">
        <f t="shared" si="14"/>
        <v>10.395612499999999</v>
      </c>
      <c r="X32" s="81">
        <f t="shared" si="15"/>
        <v>0.89700000000000002</v>
      </c>
      <c r="Y32" s="81">
        <f t="shared" si="16"/>
        <v>0.59799999999999998</v>
      </c>
      <c r="Z32" s="81">
        <f t="shared" si="17"/>
        <v>0.94499999999999995</v>
      </c>
      <c r="AA32" s="81">
        <f t="shared" si="18"/>
        <v>0.63</v>
      </c>
      <c r="AC32" s="13" t="s">
        <v>531</v>
      </c>
      <c r="AD32" s="13">
        <v>0.5</v>
      </c>
      <c r="AE32" s="10"/>
      <c r="AF32" s="10"/>
    </row>
    <row r="33" spans="1:237" s="82" customFormat="1" ht="28" customHeight="1" x14ac:dyDescent="0.35">
      <c r="A33" s="14"/>
      <c r="B33" s="14"/>
      <c r="C33" s="13" t="s">
        <v>229</v>
      </c>
      <c r="D33" s="83">
        <f>IFERROR(VLOOKUP(C33,'4.3.1 Bilan P.brutes EuST 2023'!$B$5:$N$41,13,FALSE),IFERROR((VLOOKUP('4.1 Bilan peaux brutes (2023)'!C33,'4.2.1 Bilan P.brutes FAO 2023'!$C$5:$D$200,2,FALSE)*75%),"-"))</f>
        <v>68540</v>
      </c>
      <c r="E33" s="83">
        <f>IFERROR(VLOOKUP(C33,'4.3.1 Bilan P.brutes EuST 2023'!$B$5:$M$41,12,FALSE),IFERROR((VLOOKUP('4.1 Bilan peaux brutes (2023)'!C33,'4.2.1 Bilan P.brutes FAO 2023'!$C$5:$D$200,2)*25%),"-"))</f>
        <v>24350</v>
      </c>
      <c r="F33" s="83">
        <f>IFERROR((VLOOKUP(C33,'4.2.1 Bilan P.brutes FAO 2023'!$C$5:$F$200,4,FALSE)*50%),"-")</f>
        <v>343405</v>
      </c>
      <c r="G33" s="83">
        <f>IFERROR((VLOOKUP(C33,'4.2.1 Bilan P.brutes FAO 2023'!$C$5:$F$200,4,FALSE)*50%),"-")</f>
        <v>343405</v>
      </c>
      <c r="H33" s="83">
        <f>IFERROR((VLOOKUP(C33,'4.2.1 Bilan P.brutes FAO 2023'!$C$5:$H$200,6,FALSE)*50%),"-")</f>
        <v>50735</v>
      </c>
      <c r="I33" s="83">
        <f>IFERROR((VLOOKUP(C33,'4.2.1 Bilan P.brutes FAO 2023'!$C$5:$H$200,6,FALSE)*50%),"-")</f>
        <v>50735</v>
      </c>
      <c r="J33" s="83">
        <f t="shared" si="11"/>
        <v>65113</v>
      </c>
      <c r="K33" s="83">
        <f t="shared" si="12"/>
        <v>23132.5</v>
      </c>
      <c r="L33" s="83">
        <f t="shared" si="0"/>
        <v>137362</v>
      </c>
      <c r="M33" s="83">
        <f t="shared" si="1"/>
        <v>137362</v>
      </c>
      <c r="N33" s="83">
        <f t="shared" si="2"/>
        <v>20294</v>
      </c>
      <c r="O33" s="83">
        <f t="shared" si="3"/>
        <v>20294</v>
      </c>
      <c r="P33" s="83">
        <f t="shared" si="4"/>
        <v>2278955</v>
      </c>
      <c r="Q33" s="83">
        <f t="shared" si="5"/>
        <v>300722.5</v>
      </c>
      <c r="R33" s="83">
        <f t="shared" si="6"/>
        <v>412086</v>
      </c>
      <c r="S33" s="83">
        <f t="shared" si="7"/>
        <v>274724</v>
      </c>
      <c r="T33" s="83">
        <f t="shared" si="8"/>
        <v>60882</v>
      </c>
      <c r="U33" s="83">
        <f t="shared" si="9"/>
        <v>40588</v>
      </c>
      <c r="V33" s="151">
        <f t="shared" si="13"/>
        <v>2278.9549999999999</v>
      </c>
      <c r="W33" s="151">
        <f t="shared" si="14"/>
        <v>300.72250000000003</v>
      </c>
      <c r="X33" s="151">
        <f t="shared" si="15"/>
        <v>412.08600000000001</v>
      </c>
      <c r="Y33" s="151">
        <f t="shared" si="16"/>
        <v>274.72399999999999</v>
      </c>
      <c r="Z33" s="151">
        <f t="shared" si="17"/>
        <v>60.881999999999998</v>
      </c>
      <c r="AA33" s="151">
        <f t="shared" si="18"/>
        <v>40.588000000000001</v>
      </c>
      <c r="AB33" s="14"/>
      <c r="AC33" s="13" t="s">
        <v>427</v>
      </c>
      <c r="AD33" s="13">
        <v>0.75</v>
      </c>
      <c r="AE33" s="10"/>
      <c r="AF33" s="10"/>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c r="CM33" s="14"/>
      <c r="CN33" s="14"/>
      <c r="CO33" s="14"/>
      <c r="CP33" s="14"/>
      <c r="CQ33" s="14"/>
      <c r="CR33" s="14"/>
      <c r="CS33" s="14"/>
      <c r="CT33" s="14"/>
      <c r="CU33" s="14"/>
      <c r="CV33" s="14"/>
      <c r="CW33" s="14"/>
      <c r="CX33" s="14"/>
      <c r="CY33" s="14"/>
      <c r="CZ33" s="14"/>
      <c r="DA33" s="14"/>
      <c r="DB33" s="14"/>
      <c r="DC33" s="14"/>
      <c r="DD33" s="14"/>
      <c r="DE33" s="14"/>
      <c r="DF33" s="14"/>
      <c r="DG33" s="14"/>
      <c r="DH33" s="14"/>
      <c r="DI33" s="14"/>
      <c r="DJ33" s="14"/>
      <c r="DK33" s="14"/>
      <c r="DL33" s="14"/>
      <c r="DM33" s="14"/>
      <c r="DN33" s="14"/>
      <c r="DO33" s="14"/>
      <c r="DP33" s="14"/>
      <c r="DQ33" s="14"/>
      <c r="DR33" s="14"/>
      <c r="DS33" s="14"/>
      <c r="DT33" s="14"/>
      <c r="DU33" s="14"/>
      <c r="DV33" s="14"/>
      <c r="DW33" s="14"/>
      <c r="DX33" s="14"/>
      <c r="DY33" s="14"/>
      <c r="DZ33" s="14"/>
      <c r="EA33" s="14"/>
      <c r="EB33" s="14"/>
      <c r="EC33" s="14"/>
      <c r="ED33" s="14"/>
      <c r="EE33" s="14"/>
      <c r="EF33" s="14"/>
      <c r="EG33" s="14"/>
      <c r="EH33" s="14"/>
      <c r="EI33" s="14"/>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row>
    <row r="34" spans="1:237" ht="28" customHeight="1" x14ac:dyDescent="0.35">
      <c r="C34" s="13" t="s">
        <v>230</v>
      </c>
      <c r="D34" s="81">
        <f>IFERROR(VLOOKUP(C34,'4.3.1 Bilan P.brutes EuST 2023'!$B$5:$N$41,13,FALSE),IFERROR((VLOOKUP('4.1 Bilan peaux brutes (2023)'!C34,'4.2.1 Bilan P.brutes FAO 2023'!$C$5:$D$200,2,FALSE)*75%),"-"))</f>
        <v>930000</v>
      </c>
      <c r="E34" s="81">
        <f>IFERROR(VLOOKUP(C34,'4.3.1 Bilan P.brutes EuST 2023'!$B$5:$M$41,12,FALSE),IFERROR((VLOOKUP('4.1 Bilan peaux brutes (2023)'!C34,'4.2.1 Bilan P.brutes FAO 2023'!$C$5:$D$200,2)*25%),"-"))</f>
        <v>310000</v>
      </c>
      <c r="F34" s="81">
        <f>IFERROR((VLOOKUP(C34,'4.2.1 Bilan P.brutes FAO 2023'!$C$5:$F$200,4,FALSE)*50%),"-")</f>
        <v>1528350.5</v>
      </c>
      <c r="G34" s="81">
        <f>IFERROR((VLOOKUP(C34,'4.2.1 Bilan P.brutes FAO 2023'!$C$5:$F$200,4,FALSE)*50%),"-")</f>
        <v>1528350.5</v>
      </c>
      <c r="H34" s="81">
        <f>IFERROR((VLOOKUP(C34,'4.2.1 Bilan P.brutes FAO 2023'!$C$5:$H$200,6,FALSE)*50%),"-")</f>
        <v>1656937</v>
      </c>
      <c r="I34" s="81">
        <f>IFERROR((VLOOKUP(C34,'4.2.1 Bilan P.brutes FAO 2023'!$C$5:$H$200,6,FALSE)*50%),"-")</f>
        <v>1656937</v>
      </c>
      <c r="J34" s="81">
        <f t="shared" si="11"/>
        <v>883500</v>
      </c>
      <c r="K34" s="81">
        <f t="shared" si="12"/>
        <v>294500</v>
      </c>
      <c r="L34" s="81">
        <f t="shared" si="0"/>
        <v>611340.20000000007</v>
      </c>
      <c r="M34" s="81">
        <f t="shared" si="1"/>
        <v>611340.20000000007</v>
      </c>
      <c r="N34" s="81">
        <f t="shared" si="2"/>
        <v>662774.80000000005</v>
      </c>
      <c r="O34" s="81">
        <f t="shared" si="3"/>
        <v>662774.80000000005</v>
      </c>
      <c r="P34" s="81">
        <f t="shared" si="4"/>
        <v>30922500</v>
      </c>
      <c r="Q34" s="81">
        <f t="shared" si="5"/>
        <v>3828500</v>
      </c>
      <c r="R34" s="81">
        <f t="shared" si="6"/>
        <v>1834020.6</v>
      </c>
      <c r="S34" s="81">
        <f t="shared" si="7"/>
        <v>1222680.4000000001</v>
      </c>
      <c r="T34" s="81">
        <f t="shared" si="8"/>
        <v>1988324.4000000001</v>
      </c>
      <c r="U34" s="81">
        <f t="shared" si="9"/>
        <v>1325549.6000000001</v>
      </c>
      <c r="V34" s="81">
        <f t="shared" si="13"/>
        <v>30922.5</v>
      </c>
      <c r="W34" s="81">
        <f t="shared" si="14"/>
        <v>3828.5</v>
      </c>
      <c r="X34" s="81">
        <f t="shared" si="15"/>
        <v>1834.0206000000001</v>
      </c>
      <c r="Y34" s="81">
        <f t="shared" si="16"/>
        <v>1222.6804000000002</v>
      </c>
      <c r="Z34" s="81">
        <f t="shared" si="17"/>
        <v>1988.3244000000002</v>
      </c>
      <c r="AA34" s="81">
        <f t="shared" si="18"/>
        <v>1325.5496000000001</v>
      </c>
      <c r="AC34" s="13" t="s">
        <v>530</v>
      </c>
      <c r="AD34" s="13">
        <v>0.5</v>
      </c>
      <c r="AE34" s="10"/>
      <c r="AF34" s="10"/>
    </row>
    <row r="35" spans="1:237" ht="28" customHeight="1" x14ac:dyDescent="0.35">
      <c r="C35" s="13" t="s">
        <v>231</v>
      </c>
      <c r="D35" s="81">
        <f>IFERROR(VLOOKUP(C35,'4.3.1 Bilan P.brutes EuST 2023'!$B$5:$N$41,13,FALSE),IFERROR((VLOOKUP('4.1 Bilan peaux brutes (2023)'!C35,'4.2.1 Bilan P.brutes FAO 2023'!$C$5:$D$200,2,FALSE)*75%),"-"))</f>
        <v>60503.25</v>
      </c>
      <c r="E35" s="81">
        <f>IFERROR(VLOOKUP(C35,'4.3.1 Bilan P.brutes EuST 2023'!$B$5:$M$41,12,FALSE),IFERROR((VLOOKUP('4.1 Bilan peaux brutes (2023)'!C35,'4.2.1 Bilan P.brutes FAO 2023'!$C$5:$D$200,2)*25%),"-"))</f>
        <v>20167.75</v>
      </c>
      <c r="F35" s="81">
        <f>IFERROR((VLOOKUP(C35,'4.2.1 Bilan P.brutes FAO 2023'!$C$5:$F$200,4,FALSE)*50%),"-")</f>
        <v>23249.5</v>
      </c>
      <c r="G35" s="81">
        <f>IFERROR((VLOOKUP(C35,'4.2.1 Bilan P.brutes FAO 2023'!$C$5:$F$200,4,FALSE)*50%),"-")</f>
        <v>23249.5</v>
      </c>
      <c r="H35" s="81">
        <f>IFERROR((VLOOKUP(C35,'4.2.1 Bilan P.brutes FAO 2023'!$C$5:$H$200,6,FALSE)*50%),"-")</f>
        <v>132254.5</v>
      </c>
      <c r="I35" s="81">
        <f>IFERROR((VLOOKUP(C35,'4.2.1 Bilan P.brutes FAO 2023'!$C$5:$H$200,6,FALSE)*50%),"-")</f>
        <v>132254.5</v>
      </c>
      <c r="J35" s="81">
        <f t="shared" si="11"/>
        <v>57478.087499999994</v>
      </c>
      <c r="K35" s="81">
        <f t="shared" si="12"/>
        <v>19159.362499999999</v>
      </c>
      <c r="L35" s="81">
        <f t="shared" si="0"/>
        <v>9299.8000000000011</v>
      </c>
      <c r="M35" s="81">
        <f t="shared" si="1"/>
        <v>9299.8000000000011</v>
      </c>
      <c r="N35" s="81">
        <f t="shared" si="2"/>
        <v>52901.8</v>
      </c>
      <c r="O35" s="81">
        <f t="shared" si="3"/>
        <v>52901.8</v>
      </c>
      <c r="P35" s="81">
        <f t="shared" si="4"/>
        <v>2011733.0624999998</v>
      </c>
      <c r="Q35" s="81">
        <f t="shared" si="5"/>
        <v>249071.71249999999</v>
      </c>
      <c r="R35" s="81">
        <f t="shared" si="6"/>
        <v>27899.4</v>
      </c>
      <c r="S35" s="81">
        <f t="shared" si="7"/>
        <v>18599.600000000002</v>
      </c>
      <c r="T35" s="81">
        <f t="shared" si="8"/>
        <v>158705.40000000002</v>
      </c>
      <c r="U35" s="81">
        <f t="shared" si="9"/>
        <v>105803.6</v>
      </c>
      <c r="V35" s="81">
        <f t="shared" si="13"/>
        <v>2011.7330624999997</v>
      </c>
      <c r="W35" s="81">
        <f t="shared" si="14"/>
        <v>249.07171249999999</v>
      </c>
      <c r="X35" s="81">
        <f t="shared" si="15"/>
        <v>27.8994</v>
      </c>
      <c r="Y35" s="81">
        <f t="shared" si="16"/>
        <v>18.599600000000002</v>
      </c>
      <c r="Z35" s="81">
        <f t="shared" si="17"/>
        <v>158.70540000000003</v>
      </c>
      <c r="AA35" s="81">
        <f t="shared" si="18"/>
        <v>105.8036</v>
      </c>
    </row>
    <row r="36" spans="1:237" ht="28" customHeight="1" x14ac:dyDescent="0.35">
      <c r="C36" s="13" t="s">
        <v>650</v>
      </c>
      <c r="D36" s="81">
        <f>IFERROR(VLOOKUP(C36,'4.3.1 Bilan P.brutes EuST 2023'!$B$5:$N$41,13,FALSE),IFERROR((VLOOKUP('4.1 Bilan peaux brutes (2023)'!C36,'4.2.1 Bilan P.brutes FAO 2023'!$C$5:$D$200,2,FALSE)*75%),"-"))</f>
        <v>3342.75</v>
      </c>
      <c r="E36" s="81">
        <f>IFERROR(VLOOKUP(C36,'4.3.1 Bilan P.brutes EuST 2023'!$B$5:$M$41,12,FALSE),IFERROR((VLOOKUP('4.1 Bilan peaux brutes (2023)'!C36,'4.2.1 Bilan P.brutes FAO 2023'!$C$5:$D$200,2)*25%),"-"))</f>
        <v>882975</v>
      </c>
      <c r="F36" s="81">
        <f>IFERROR((VLOOKUP(C36,'4.2.1 Bilan P.brutes FAO 2023'!$C$5:$F$200,4,FALSE)*50%),"-")</f>
        <v>2919.5</v>
      </c>
      <c r="G36" s="81">
        <f>IFERROR((VLOOKUP(C36,'4.2.1 Bilan P.brutes FAO 2023'!$C$5:$F$200,4,FALSE)*50%),"-")</f>
        <v>2919.5</v>
      </c>
      <c r="H36" s="81">
        <f>IFERROR((VLOOKUP(C36,'4.2.1 Bilan P.brutes FAO 2023'!$C$5:$H$200,6,FALSE)*50%),"-")</f>
        <v>21467.5</v>
      </c>
      <c r="I36" s="81">
        <f>IFERROR((VLOOKUP(C36,'4.2.1 Bilan P.brutes FAO 2023'!$C$5:$H$200,6,FALSE)*50%),"-")</f>
        <v>21467.5</v>
      </c>
      <c r="J36" s="81">
        <f t="shared" si="11"/>
        <v>3175.6124999999997</v>
      </c>
      <c r="K36" s="81">
        <f t="shared" si="12"/>
        <v>838826.25</v>
      </c>
      <c r="L36" s="81">
        <f t="shared" si="0"/>
        <v>1167.8</v>
      </c>
      <c r="M36" s="81">
        <f t="shared" si="1"/>
        <v>1167.8</v>
      </c>
      <c r="N36" s="81">
        <f t="shared" si="2"/>
        <v>8587</v>
      </c>
      <c r="O36" s="81">
        <f t="shared" si="3"/>
        <v>8587</v>
      </c>
      <c r="P36" s="81">
        <f t="shared" si="4"/>
        <v>111146.43749999999</v>
      </c>
      <c r="Q36" s="81">
        <f t="shared" si="5"/>
        <v>10904741.25</v>
      </c>
      <c r="R36" s="81">
        <f t="shared" si="6"/>
        <v>3503.3999999999996</v>
      </c>
      <c r="S36" s="81">
        <f t="shared" si="7"/>
        <v>2335.6</v>
      </c>
      <c r="T36" s="81">
        <f t="shared" si="8"/>
        <v>25761</v>
      </c>
      <c r="U36" s="81">
        <f t="shared" si="9"/>
        <v>17174</v>
      </c>
      <c r="V36" s="81">
        <f t="shared" si="13"/>
        <v>111.14643749999999</v>
      </c>
      <c r="W36" s="81">
        <f t="shared" si="14"/>
        <v>10904.741249999999</v>
      </c>
      <c r="X36" s="81">
        <f t="shared" si="15"/>
        <v>3.5033999999999996</v>
      </c>
      <c r="Y36" s="81">
        <f t="shared" si="16"/>
        <v>2.3355999999999999</v>
      </c>
      <c r="Z36" s="81">
        <f t="shared" si="17"/>
        <v>25.760999999999999</v>
      </c>
      <c r="AA36" s="81">
        <f t="shared" si="18"/>
        <v>17.173999999999999</v>
      </c>
    </row>
    <row r="37" spans="1:237" ht="28" customHeight="1" x14ac:dyDescent="0.35">
      <c r="C37" s="13" t="s">
        <v>232</v>
      </c>
      <c r="D37" s="81">
        <f>IFERROR(VLOOKUP(C37,'4.3.1 Bilan P.brutes EuST 2023'!$B$5:$N$41,13,FALSE),IFERROR((VLOOKUP('4.1 Bilan peaux brutes (2023)'!C37,'4.2.1 Bilan P.brutes FAO 2023'!$C$5:$D$200,2,FALSE)*75%),"-"))</f>
        <v>360747.75</v>
      </c>
      <c r="E37" s="81">
        <f>IFERROR(VLOOKUP(C37,'4.3.1 Bilan P.brutes EuST 2023'!$B$5:$M$41,12,FALSE),IFERROR((VLOOKUP('4.1 Bilan peaux brutes (2023)'!C37,'4.2.1 Bilan P.brutes FAO 2023'!$C$5:$D$200,2)*25%),"-"))</f>
        <v>20167.75</v>
      </c>
      <c r="F37" s="81" t="str">
        <f>IFERROR((VLOOKUP(C37,'4.2.1 Bilan P.brutes FAO 2023'!$C$5:$F$200,4,FALSE)*50%),"-")</f>
        <v>-</v>
      </c>
      <c r="G37" s="81" t="str">
        <f>IFERROR((VLOOKUP(C37,'4.2.1 Bilan P.brutes FAO 2023'!$C$5:$F$200,4,FALSE)*50%),"-")</f>
        <v>-</v>
      </c>
      <c r="H37" s="81" t="str">
        <f>IFERROR((VLOOKUP(C37,'4.2.1 Bilan P.brutes FAO 2023'!$C$5:$H$200,6,FALSE)*50%),"-")</f>
        <v>-</v>
      </c>
      <c r="I37" s="81" t="str">
        <f>IFERROR((VLOOKUP(C37,'4.2.1 Bilan P.brutes FAO 2023'!$C$5:$H$200,6,FALSE)*50%),"-")</f>
        <v>-</v>
      </c>
      <c r="J37" s="81">
        <f t="shared" si="11"/>
        <v>342710.36249999999</v>
      </c>
      <c r="K37" s="81">
        <f t="shared" si="12"/>
        <v>19159.362499999999</v>
      </c>
      <c r="L37" s="81" t="str">
        <f t="shared" si="0"/>
        <v>-</v>
      </c>
      <c r="M37" s="81" t="str">
        <f t="shared" si="1"/>
        <v>-</v>
      </c>
      <c r="N37" s="81" t="str">
        <f t="shared" si="2"/>
        <v>-</v>
      </c>
      <c r="O37" s="81" t="str">
        <f t="shared" si="3"/>
        <v>-</v>
      </c>
      <c r="P37" s="81">
        <f t="shared" si="4"/>
        <v>11994862.6875</v>
      </c>
      <c r="Q37" s="81">
        <f t="shared" si="5"/>
        <v>249071.71249999999</v>
      </c>
      <c r="R37" s="81" t="str">
        <f t="shared" si="6"/>
        <v>-</v>
      </c>
      <c r="S37" s="81" t="str">
        <f t="shared" si="7"/>
        <v>-</v>
      </c>
      <c r="T37" s="81" t="str">
        <f t="shared" si="8"/>
        <v>-</v>
      </c>
      <c r="U37" s="81" t="str">
        <f t="shared" si="9"/>
        <v>-</v>
      </c>
      <c r="V37" s="81">
        <f t="shared" si="13"/>
        <v>11994.862687500001</v>
      </c>
      <c r="W37" s="81">
        <f t="shared" si="14"/>
        <v>249.07171249999999</v>
      </c>
      <c r="X37" s="81" t="str">
        <f t="shared" si="15"/>
        <v>-</v>
      </c>
      <c r="Y37" s="81" t="str">
        <f t="shared" si="16"/>
        <v>-</v>
      </c>
      <c r="Z37" s="81" t="str">
        <f t="shared" si="17"/>
        <v>-</v>
      </c>
      <c r="AA37" s="81" t="str">
        <f t="shared" si="18"/>
        <v>-</v>
      </c>
    </row>
    <row r="38" spans="1:237" ht="28" customHeight="1" x14ac:dyDescent="0.35">
      <c r="C38" s="13" t="s">
        <v>233</v>
      </c>
      <c r="D38" s="81">
        <f>IFERROR(VLOOKUP(C38,'4.3.1 Bilan P.brutes EuST 2023'!$B$5:$N$41,13,FALSE),IFERROR((VLOOKUP('4.1 Bilan peaux brutes (2023)'!C38,'4.2.1 Bilan P.brutes FAO 2023'!$C$5:$D$200,2,FALSE)*75%),"-"))</f>
        <v>602961</v>
      </c>
      <c r="E38" s="81">
        <f>IFERROR(VLOOKUP(C38,'4.3.1 Bilan P.brutes EuST 2023'!$B$5:$M$41,12,FALSE),IFERROR((VLOOKUP('4.1 Bilan peaux brutes (2023)'!C38,'4.2.1 Bilan P.brutes FAO 2023'!$C$5:$D$200,2)*25%),"-"))</f>
        <v>200987</v>
      </c>
      <c r="F38" s="81">
        <f>IFERROR((VLOOKUP(C38,'4.2.1 Bilan P.brutes FAO 2023'!$C$5:$F$200,4,FALSE)*50%),"-")</f>
        <v>730692.5</v>
      </c>
      <c r="G38" s="81">
        <f>IFERROR((VLOOKUP(C38,'4.2.1 Bilan P.brutes FAO 2023'!$C$5:$F$200,4,FALSE)*50%),"-")</f>
        <v>730692.5</v>
      </c>
      <c r="H38" s="81">
        <f>IFERROR((VLOOKUP(C38,'4.2.1 Bilan P.brutes FAO 2023'!$C$5:$H$200,6,FALSE)*50%),"-")</f>
        <v>1159277</v>
      </c>
      <c r="I38" s="81">
        <f>IFERROR((VLOOKUP(C38,'4.2.1 Bilan P.brutes FAO 2023'!$C$5:$H$200,6,FALSE)*50%),"-")</f>
        <v>1159277</v>
      </c>
      <c r="J38" s="81">
        <f t="shared" si="11"/>
        <v>572812.94999999995</v>
      </c>
      <c r="K38" s="81">
        <f t="shared" si="12"/>
        <v>190937.65</v>
      </c>
      <c r="L38" s="81">
        <f t="shared" ref="L38:L68" si="19">IFERROR(F38*40%,"-")</f>
        <v>292277</v>
      </c>
      <c r="M38" s="81">
        <f t="shared" ref="M38:M68" si="20">IFERROR(G38*40%,"-")</f>
        <v>292277</v>
      </c>
      <c r="N38" s="81">
        <f t="shared" ref="N38:N68" si="21">IFERROR(H38*40%,"-")</f>
        <v>463710.80000000005</v>
      </c>
      <c r="O38" s="81">
        <f t="shared" ref="O38:O68" si="22">IFERROR(I38*40%,"-")</f>
        <v>463710.80000000005</v>
      </c>
      <c r="P38" s="81">
        <f t="shared" ref="P38:P68" si="23">IFERROR(J38*$AD$22,"-")</f>
        <v>20048453.25</v>
      </c>
      <c r="Q38" s="81">
        <f t="shared" ref="Q38:Q68" si="24">IFERROR(K38*$AD$23,"-")</f>
        <v>2482189.4499999997</v>
      </c>
      <c r="R38" s="81">
        <f t="shared" ref="R38:R68" si="25">IFERROR(L38*$AD$24,"-")</f>
        <v>876831</v>
      </c>
      <c r="S38" s="81">
        <f t="shared" ref="S38:S68" si="26">IFERROR(M38*$AD$25,"-")</f>
        <v>584554</v>
      </c>
      <c r="T38" s="81">
        <f t="shared" ref="T38:T68" si="27">IFERROR(N38*$AD$26,"-")</f>
        <v>1391132.4000000001</v>
      </c>
      <c r="U38" s="81">
        <f t="shared" ref="U38:U68" si="28">IFERROR(O38*$AD$27,"-")</f>
        <v>927421.60000000009</v>
      </c>
      <c r="V38" s="81">
        <f t="shared" si="13"/>
        <v>20048.453249999999</v>
      </c>
      <c r="W38" s="81">
        <f t="shared" si="14"/>
        <v>2482.1894499999999</v>
      </c>
      <c r="X38" s="81">
        <f t="shared" si="15"/>
        <v>876.83100000000002</v>
      </c>
      <c r="Y38" s="81">
        <f t="shared" si="16"/>
        <v>584.55399999999997</v>
      </c>
      <c r="Z38" s="81">
        <f t="shared" si="17"/>
        <v>1391.1324000000002</v>
      </c>
      <c r="AA38" s="81">
        <f t="shared" si="18"/>
        <v>927.42160000000013</v>
      </c>
    </row>
    <row r="39" spans="1:237" ht="28" customHeight="1" x14ac:dyDescent="0.35">
      <c r="C39" s="13" t="s">
        <v>234</v>
      </c>
      <c r="D39" s="81">
        <f>IFERROR(VLOOKUP(C39,'4.3.1 Bilan P.brutes EuST 2023'!$B$5:$N$41,13,FALSE),IFERROR((VLOOKUP('4.1 Bilan peaux brutes (2023)'!C39,'4.2.1 Bilan P.brutes FAO 2023'!$C$5:$D$200,2,FALSE)*75%),"-"))</f>
        <v>2648925</v>
      </c>
      <c r="E39" s="81">
        <f>IFERROR(VLOOKUP(C39,'4.3.1 Bilan P.brutes EuST 2023'!$B$5:$M$41,12,FALSE),IFERROR((VLOOKUP('4.1 Bilan peaux brutes (2023)'!C39,'4.2.1 Bilan P.brutes FAO 2023'!$C$5:$D$200,2)*25%),"-"))</f>
        <v>882975</v>
      </c>
      <c r="F39" s="81">
        <f>IFERROR((VLOOKUP(C39,'4.2.1 Bilan P.brutes FAO 2023'!$C$5:$F$200,4,FALSE)*50%),"-")</f>
        <v>389100</v>
      </c>
      <c r="G39" s="81">
        <f>IFERROR((VLOOKUP(C39,'4.2.1 Bilan P.brutes FAO 2023'!$C$5:$F$200,4,FALSE)*50%),"-")</f>
        <v>389100</v>
      </c>
      <c r="H39" s="81" t="str">
        <f>IFERROR((VLOOKUP(C39,'4.2.1 Bilan P.brutes FAO 2023'!$C$5:$H$200,6,FALSE)*50%),"-")</f>
        <v>-</v>
      </c>
      <c r="I39" s="81" t="str">
        <f>IFERROR((VLOOKUP(C39,'4.2.1 Bilan P.brutes FAO 2023'!$C$5:$H$200,6,FALSE)*50%),"-")</f>
        <v>-</v>
      </c>
      <c r="J39" s="81">
        <f t="shared" si="11"/>
        <v>2516478.75</v>
      </c>
      <c r="K39" s="81">
        <f t="shared" si="12"/>
        <v>838826.25</v>
      </c>
      <c r="L39" s="81">
        <f t="shared" si="19"/>
        <v>155640</v>
      </c>
      <c r="M39" s="81">
        <f t="shared" si="20"/>
        <v>155640</v>
      </c>
      <c r="N39" s="81" t="str">
        <f t="shared" si="21"/>
        <v>-</v>
      </c>
      <c r="O39" s="81" t="str">
        <f t="shared" si="22"/>
        <v>-</v>
      </c>
      <c r="P39" s="81">
        <f t="shared" si="23"/>
        <v>88076756.25</v>
      </c>
      <c r="Q39" s="81">
        <f t="shared" si="24"/>
        <v>10904741.25</v>
      </c>
      <c r="R39" s="81">
        <f t="shared" si="25"/>
        <v>466920</v>
      </c>
      <c r="S39" s="81">
        <f t="shared" si="26"/>
        <v>311280</v>
      </c>
      <c r="T39" s="81" t="str">
        <f t="shared" si="27"/>
        <v>-</v>
      </c>
      <c r="U39" s="81" t="str">
        <f t="shared" si="28"/>
        <v>-</v>
      </c>
      <c r="V39" s="81">
        <f t="shared" si="13"/>
        <v>88076.756250000006</v>
      </c>
      <c r="W39" s="81">
        <f t="shared" si="14"/>
        <v>10904.741249999999</v>
      </c>
      <c r="X39" s="81">
        <f t="shared" si="15"/>
        <v>466.92</v>
      </c>
      <c r="Y39" s="81">
        <f t="shared" si="16"/>
        <v>311.27999999999997</v>
      </c>
      <c r="Z39" s="81" t="str">
        <f t="shared" si="17"/>
        <v>-</v>
      </c>
      <c r="AA39" s="81" t="str">
        <f t="shared" si="18"/>
        <v>-</v>
      </c>
    </row>
    <row r="40" spans="1:237" ht="28" customHeight="1" x14ac:dyDescent="0.35">
      <c r="C40" s="13" t="s">
        <v>235</v>
      </c>
      <c r="D40" s="81">
        <f>IFERROR(VLOOKUP(C40,'4.3.1 Bilan P.brutes EuST 2023'!$B$5:$N$41,13,FALSE),IFERROR((VLOOKUP('4.1 Bilan peaux brutes (2023)'!C40,'4.2.1 Bilan P.brutes FAO 2023'!$C$5:$D$200,2,FALSE)*75%),"-"))</f>
        <v>542525.25</v>
      </c>
      <c r="E40" s="81">
        <f>IFERROR(VLOOKUP(C40,'4.3.1 Bilan P.brutes EuST 2023'!$B$5:$M$41,12,FALSE),IFERROR((VLOOKUP('4.1 Bilan peaux brutes (2023)'!C40,'4.2.1 Bilan P.brutes FAO 2023'!$C$5:$D$200,2)*25%),"-"))</f>
        <v>180841.75</v>
      </c>
      <c r="F40" s="81">
        <f>IFERROR((VLOOKUP(C40,'4.2.1 Bilan P.brutes FAO 2023'!$C$5:$F$200,4,FALSE)*50%),"-")</f>
        <v>273774.5</v>
      </c>
      <c r="G40" s="81">
        <f>IFERROR((VLOOKUP(C40,'4.2.1 Bilan P.brutes FAO 2023'!$C$5:$F$200,4,FALSE)*50%),"-")</f>
        <v>273774.5</v>
      </c>
      <c r="H40" s="81">
        <f>IFERROR((VLOOKUP(C40,'4.2.1 Bilan P.brutes FAO 2023'!$C$5:$H$200,6,FALSE)*50%),"-")</f>
        <v>157757.5</v>
      </c>
      <c r="I40" s="81">
        <f>IFERROR((VLOOKUP(C40,'4.2.1 Bilan P.brutes FAO 2023'!$C$5:$H$200,6,FALSE)*50%),"-")</f>
        <v>157757.5</v>
      </c>
      <c r="J40" s="81">
        <f t="shared" si="11"/>
        <v>515398.98749999999</v>
      </c>
      <c r="K40" s="81">
        <f t="shared" si="12"/>
        <v>171799.66250000001</v>
      </c>
      <c r="L40" s="81">
        <f t="shared" si="19"/>
        <v>109509.8</v>
      </c>
      <c r="M40" s="81">
        <f t="shared" si="20"/>
        <v>109509.8</v>
      </c>
      <c r="N40" s="81">
        <f t="shared" si="21"/>
        <v>63103</v>
      </c>
      <c r="O40" s="81">
        <f t="shared" si="22"/>
        <v>63103</v>
      </c>
      <c r="P40" s="81">
        <f t="shared" si="23"/>
        <v>18038964.5625</v>
      </c>
      <c r="Q40" s="81">
        <f t="shared" si="24"/>
        <v>2233395.6125000003</v>
      </c>
      <c r="R40" s="81">
        <f t="shared" si="25"/>
        <v>328529.40000000002</v>
      </c>
      <c r="S40" s="81">
        <f t="shared" si="26"/>
        <v>219019.6</v>
      </c>
      <c r="T40" s="81">
        <f t="shared" si="27"/>
        <v>189309</v>
      </c>
      <c r="U40" s="81">
        <f t="shared" si="28"/>
        <v>126206</v>
      </c>
      <c r="V40" s="81">
        <f t="shared" si="13"/>
        <v>18038.964562500001</v>
      </c>
      <c r="W40" s="81">
        <f t="shared" si="14"/>
        <v>2233.3956125000004</v>
      </c>
      <c r="X40" s="81">
        <f t="shared" si="15"/>
        <v>328.52940000000001</v>
      </c>
      <c r="Y40" s="81">
        <f t="shared" si="16"/>
        <v>219.0196</v>
      </c>
      <c r="Z40" s="81">
        <f t="shared" si="17"/>
        <v>189.309</v>
      </c>
      <c r="AA40" s="81">
        <f t="shared" si="18"/>
        <v>126.206</v>
      </c>
    </row>
    <row r="41" spans="1:237" ht="28" customHeight="1" x14ac:dyDescent="0.35">
      <c r="C41" s="13" t="s">
        <v>236</v>
      </c>
      <c r="D41" s="81">
        <f>IFERROR(VLOOKUP(C41,'4.3.1 Bilan P.brutes EuST 2023'!$B$5:$N$41,13,FALSE),IFERROR((VLOOKUP('4.1 Bilan peaux brutes (2023)'!C41,'4.2.1 Bilan P.brutes FAO 2023'!$C$5:$D$200,2,FALSE)*75%),"-"))</f>
        <v>33908490</v>
      </c>
      <c r="E41" s="81">
        <f>IFERROR(VLOOKUP(C41,'4.3.1 Bilan P.brutes EuST 2023'!$B$5:$M$41,12,FALSE),IFERROR((VLOOKUP('4.1 Bilan peaux brutes (2023)'!C41,'4.2.1 Bilan P.brutes FAO 2023'!$C$5:$D$200,2)*25%),"-"))</f>
        <v>11302830</v>
      </c>
      <c r="F41" s="81">
        <f>IFERROR((VLOOKUP(C41,'4.2.1 Bilan P.brutes FAO 2023'!$C$5:$F$200,4,FALSE)*50%),"-")</f>
        <v>103582592.5</v>
      </c>
      <c r="G41" s="81">
        <f>IFERROR((VLOOKUP(C41,'4.2.1 Bilan P.brutes FAO 2023'!$C$5:$F$200,4,FALSE)*50%),"-")</f>
        <v>103582592.5</v>
      </c>
      <c r="H41" s="81">
        <f>IFERROR((VLOOKUP(C41,'4.2.1 Bilan P.brutes FAO 2023'!$C$5:$H$200,6,FALSE)*50%),"-")</f>
        <v>76962011.5</v>
      </c>
      <c r="I41" s="81">
        <f>IFERROR((VLOOKUP(C41,'4.2.1 Bilan P.brutes FAO 2023'!$C$5:$H$200,6,FALSE)*50%),"-")</f>
        <v>76962011.5</v>
      </c>
      <c r="J41" s="81">
        <f t="shared" si="11"/>
        <v>32213065.5</v>
      </c>
      <c r="K41" s="81">
        <f t="shared" si="12"/>
        <v>10737688.5</v>
      </c>
      <c r="L41" s="81">
        <f t="shared" si="19"/>
        <v>41433037</v>
      </c>
      <c r="M41" s="81">
        <f t="shared" si="20"/>
        <v>41433037</v>
      </c>
      <c r="N41" s="81">
        <f t="shared" si="21"/>
        <v>30784804.600000001</v>
      </c>
      <c r="O41" s="81">
        <f t="shared" si="22"/>
        <v>30784804.600000001</v>
      </c>
      <c r="P41" s="81">
        <f t="shared" si="23"/>
        <v>1127457292.5</v>
      </c>
      <c r="Q41" s="81">
        <f t="shared" si="24"/>
        <v>139589950.5</v>
      </c>
      <c r="R41" s="81">
        <f t="shared" si="25"/>
        <v>124299111</v>
      </c>
      <c r="S41" s="81">
        <f t="shared" si="26"/>
        <v>82866074</v>
      </c>
      <c r="T41" s="81">
        <f t="shared" si="27"/>
        <v>92354413.800000012</v>
      </c>
      <c r="U41" s="81">
        <f t="shared" si="28"/>
        <v>61569609.200000003</v>
      </c>
      <c r="V41" s="81">
        <f t="shared" si="13"/>
        <v>1127457.2925</v>
      </c>
      <c r="W41" s="81">
        <f t="shared" si="14"/>
        <v>139589.95050000001</v>
      </c>
      <c r="X41" s="81">
        <f t="shared" si="15"/>
        <v>124299.111</v>
      </c>
      <c r="Y41" s="81">
        <f t="shared" si="16"/>
        <v>82866.073999999993</v>
      </c>
      <c r="Z41" s="81">
        <f t="shared" si="17"/>
        <v>92354.413800000009</v>
      </c>
      <c r="AA41" s="81">
        <f t="shared" si="18"/>
        <v>61569.609200000006</v>
      </c>
    </row>
    <row r="42" spans="1:237" ht="28" customHeight="1" x14ac:dyDescent="0.35">
      <c r="C42" s="13" t="s">
        <v>666</v>
      </c>
      <c r="D42" s="81">
        <f>IFERROR(VLOOKUP(C42,'4.3.1 Bilan P.brutes EuST 2023'!$B$5:$N$41,13,FALSE),IFERROR((VLOOKUP('4.1 Bilan peaux brutes (2023)'!C42,'4.2.1 Bilan P.brutes FAO 2023'!$C$5:$D$200,2,FALSE)*75%),"-"))</f>
        <v>17250</v>
      </c>
      <c r="E42" s="81">
        <f>IFERROR(VLOOKUP(C42,'4.3.1 Bilan P.brutes EuST 2023'!$B$5:$M$41,12,FALSE),IFERROR((VLOOKUP('4.1 Bilan peaux brutes (2023)'!C42,'4.2.1 Bilan P.brutes FAO 2023'!$C$5:$D$200,2)*25%),"-"))</f>
        <v>82759.5</v>
      </c>
      <c r="F42" s="81">
        <f>IFERROR((VLOOKUP(C42,'4.2.1 Bilan P.brutes FAO 2023'!$C$5:$F$200,4,FALSE)*50%),"-")</f>
        <v>7</v>
      </c>
      <c r="G42" s="81">
        <f>IFERROR((VLOOKUP(C42,'4.2.1 Bilan P.brutes FAO 2023'!$C$5:$F$200,4,FALSE)*50%),"-")</f>
        <v>7</v>
      </c>
      <c r="H42" s="81">
        <f>IFERROR((VLOOKUP(C42,'4.2.1 Bilan P.brutes FAO 2023'!$C$5:$H$200,6,FALSE)*50%),"-")</f>
        <v>3908</v>
      </c>
      <c r="I42" s="81">
        <f>IFERROR((VLOOKUP(C42,'4.2.1 Bilan P.brutes FAO 2023'!$C$5:$H$200,6,FALSE)*50%),"-")</f>
        <v>3908</v>
      </c>
      <c r="J42" s="81">
        <f t="shared" si="11"/>
        <v>16387.5</v>
      </c>
      <c r="K42" s="81">
        <f t="shared" si="12"/>
        <v>78621.524999999994</v>
      </c>
      <c r="L42" s="81">
        <f t="shared" si="19"/>
        <v>2.8000000000000003</v>
      </c>
      <c r="M42" s="81">
        <f t="shared" si="20"/>
        <v>2.8000000000000003</v>
      </c>
      <c r="N42" s="81">
        <f t="shared" si="21"/>
        <v>1563.2</v>
      </c>
      <c r="O42" s="81">
        <f t="shared" si="22"/>
        <v>1563.2</v>
      </c>
      <c r="P42" s="81">
        <f t="shared" si="23"/>
        <v>573562.5</v>
      </c>
      <c r="Q42" s="81">
        <f t="shared" si="24"/>
        <v>1022079.825</v>
      </c>
      <c r="R42" s="81">
        <f t="shared" si="25"/>
        <v>8.4</v>
      </c>
      <c r="S42" s="81">
        <f t="shared" si="26"/>
        <v>5.6000000000000005</v>
      </c>
      <c r="T42" s="81">
        <f t="shared" si="27"/>
        <v>4689.6000000000004</v>
      </c>
      <c r="U42" s="81">
        <f t="shared" si="28"/>
        <v>3126.4</v>
      </c>
      <c r="V42" s="81">
        <f t="shared" si="13"/>
        <v>573.5625</v>
      </c>
      <c r="W42" s="81">
        <f t="shared" si="14"/>
        <v>1022.0798249999999</v>
      </c>
      <c r="X42" s="81">
        <f t="shared" si="15"/>
        <v>8.4000000000000012E-3</v>
      </c>
      <c r="Y42" s="81">
        <f t="shared" si="16"/>
        <v>5.6000000000000008E-3</v>
      </c>
      <c r="Z42" s="81">
        <f t="shared" si="17"/>
        <v>4.6896000000000004</v>
      </c>
      <c r="AA42" s="81">
        <f t="shared" si="18"/>
        <v>3.1264000000000003</v>
      </c>
    </row>
    <row r="43" spans="1:237" ht="28" customHeight="1" x14ac:dyDescent="0.35">
      <c r="C43" s="13" t="s">
        <v>671</v>
      </c>
      <c r="D43" s="81">
        <f>IFERROR(VLOOKUP(C43,'4.3.1 Bilan P.brutes EuST 2023'!$B$5:$N$41,13,FALSE),IFERROR((VLOOKUP('4.1 Bilan peaux brutes (2023)'!C43,'4.2.1 Bilan P.brutes FAO 2023'!$C$5:$D$200,2,FALSE)*75%),"-"))</f>
        <v>1618.5</v>
      </c>
      <c r="E43" s="81">
        <f>IFERROR(VLOOKUP(C43,'4.3.1 Bilan P.brutes EuST 2023'!$B$5:$M$41,12,FALSE),IFERROR((VLOOKUP('4.1 Bilan peaux brutes (2023)'!C43,'4.2.1 Bilan P.brutes FAO 2023'!$C$5:$D$200,2)*25%),"-"))</f>
        <v>6410</v>
      </c>
      <c r="F43" s="81" t="str">
        <f>IFERROR((VLOOKUP(C43,'4.2.1 Bilan P.brutes FAO 2023'!$C$5:$F$200,4,FALSE)*50%),"-")</f>
        <v>-</v>
      </c>
      <c r="G43" s="81" t="str">
        <f>IFERROR((VLOOKUP(C43,'4.2.1 Bilan P.brutes FAO 2023'!$C$5:$F$200,4,FALSE)*50%),"-")</f>
        <v>-</v>
      </c>
      <c r="H43" s="81">
        <f>IFERROR((VLOOKUP(C43,'4.2.1 Bilan P.brutes FAO 2023'!$C$5:$H$200,6,FALSE)*50%),"-")</f>
        <v>1777.5</v>
      </c>
      <c r="I43" s="81">
        <f>IFERROR((VLOOKUP(C43,'4.2.1 Bilan P.brutes FAO 2023'!$C$5:$H$200,6,FALSE)*50%),"-")</f>
        <v>1777.5</v>
      </c>
      <c r="J43" s="81">
        <f t="shared" si="11"/>
        <v>1537.5749999999998</v>
      </c>
      <c r="K43" s="81">
        <f t="shared" si="12"/>
        <v>6089.5</v>
      </c>
      <c r="L43" s="81" t="str">
        <f t="shared" si="19"/>
        <v>-</v>
      </c>
      <c r="M43" s="81" t="str">
        <f t="shared" si="20"/>
        <v>-</v>
      </c>
      <c r="N43" s="81">
        <f t="shared" si="21"/>
        <v>711</v>
      </c>
      <c r="O43" s="81">
        <f t="shared" si="22"/>
        <v>711</v>
      </c>
      <c r="P43" s="81">
        <f t="shared" si="23"/>
        <v>53815.124999999993</v>
      </c>
      <c r="Q43" s="81">
        <f t="shared" si="24"/>
        <v>79163.5</v>
      </c>
      <c r="R43" s="81" t="str">
        <f t="shared" si="25"/>
        <v>-</v>
      </c>
      <c r="S43" s="81" t="str">
        <f t="shared" si="26"/>
        <v>-</v>
      </c>
      <c r="T43" s="81">
        <f t="shared" si="27"/>
        <v>2133</v>
      </c>
      <c r="U43" s="81">
        <f t="shared" si="28"/>
        <v>1422</v>
      </c>
      <c r="V43" s="81">
        <f t="shared" si="13"/>
        <v>53.815124999999995</v>
      </c>
      <c r="W43" s="81">
        <f t="shared" si="14"/>
        <v>79.163499999999999</v>
      </c>
      <c r="X43" s="81" t="str">
        <f t="shared" si="15"/>
        <v>-</v>
      </c>
      <c r="Y43" s="81" t="str">
        <f t="shared" si="16"/>
        <v>-</v>
      </c>
      <c r="Z43" s="81">
        <f t="shared" si="17"/>
        <v>2.133</v>
      </c>
      <c r="AA43" s="81">
        <f t="shared" si="18"/>
        <v>1.4219999999999999</v>
      </c>
    </row>
    <row r="44" spans="1:237" ht="28" customHeight="1" x14ac:dyDescent="0.35">
      <c r="C44" s="13" t="s">
        <v>237</v>
      </c>
      <c r="D44" s="81" t="str">
        <f>IFERROR(VLOOKUP(C44,'4.3.1 Bilan P.brutes EuST 2023'!$B$5:$N$41,13,FALSE),IFERROR((VLOOKUP('4.1 Bilan peaux brutes (2023)'!C44,'4.2.1 Bilan P.brutes FAO 2023'!$C$5:$D$200,2,FALSE)*75%),"-"))</f>
        <v>-</v>
      </c>
      <c r="E44" s="81" t="str">
        <f>IFERROR(VLOOKUP(C44,'4.3.1 Bilan P.brutes EuST 2023'!$B$5:$M$41,12,FALSE),IFERROR((VLOOKUP('4.1 Bilan peaux brutes (2023)'!C44,'4.2.1 Bilan P.brutes FAO 2023'!$C$5:$D$200,2)*25%),"-"))</f>
        <v>-</v>
      </c>
      <c r="F44" s="81" t="str">
        <f>IFERROR((VLOOKUP(C44,'4.2.1 Bilan P.brutes FAO 2023'!$C$5:$F$200,4,FALSE)*50%),"-")</f>
        <v>-</v>
      </c>
      <c r="G44" s="81" t="str">
        <f>IFERROR((VLOOKUP(C44,'4.2.1 Bilan P.brutes FAO 2023'!$C$5:$F$200,4,FALSE)*50%),"-")</f>
        <v>-</v>
      </c>
      <c r="H44" s="81" t="str">
        <f>IFERROR((VLOOKUP(C44,'4.2.1 Bilan P.brutes FAO 2023'!$C$5:$H$200,6,FALSE)*50%),"-")</f>
        <v>-</v>
      </c>
      <c r="I44" s="81" t="str">
        <f>IFERROR((VLOOKUP(C44,'4.2.1 Bilan P.brutes FAO 2023'!$C$5:$H$200,6,FALSE)*50%),"-")</f>
        <v>-</v>
      </c>
      <c r="J44" s="81" t="str">
        <f t="shared" si="11"/>
        <v>-</v>
      </c>
      <c r="K44" s="81" t="str">
        <f t="shared" si="12"/>
        <v>-</v>
      </c>
      <c r="L44" s="81" t="str">
        <f t="shared" si="19"/>
        <v>-</v>
      </c>
      <c r="M44" s="81" t="str">
        <f t="shared" si="20"/>
        <v>-</v>
      </c>
      <c r="N44" s="81" t="str">
        <f t="shared" si="21"/>
        <v>-</v>
      </c>
      <c r="O44" s="81" t="str">
        <f t="shared" si="22"/>
        <v>-</v>
      </c>
      <c r="P44" s="81" t="str">
        <f t="shared" si="23"/>
        <v>-</v>
      </c>
      <c r="Q44" s="81" t="str">
        <f t="shared" si="24"/>
        <v>-</v>
      </c>
      <c r="R44" s="81" t="str">
        <f t="shared" si="25"/>
        <v>-</v>
      </c>
      <c r="S44" s="81" t="str">
        <f t="shared" si="26"/>
        <v>-</v>
      </c>
      <c r="T44" s="81" t="str">
        <f t="shared" si="27"/>
        <v>-</v>
      </c>
      <c r="U44" s="81" t="str">
        <f t="shared" si="28"/>
        <v>-</v>
      </c>
      <c r="V44" s="81" t="str">
        <f t="shared" si="13"/>
        <v>-</v>
      </c>
      <c r="W44" s="81" t="str">
        <f t="shared" si="14"/>
        <v>-</v>
      </c>
      <c r="X44" s="81" t="str">
        <f t="shared" si="15"/>
        <v>-</v>
      </c>
      <c r="Y44" s="81" t="str">
        <f t="shared" si="16"/>
        <v>-</v>
      </c>
      <c r="Z44" s="81" t="str">
        <f t="shared" si="17"/>
        <v>-</v>
      </c>
      <c r="AA44" s="81" t="str">
        <f t="shared" si="18"/>
        <v>-</v>
      </c>
    </row>
    <row r="45" spans="1:237" ht="28" customHeight="1" x14ac:dyDescent="0.35">
      <c r="C45" s="13" t="s">
        <v>683</v>
      </c>
      <c r="D45" s="81">
        <f>IFERROR(VLOOKUP(C45,'4.3.1 Bilan P.brutes EuST 2023'!$B$5:$N$41,13,FALSE),IFERROR((VLOOKUP('4.1 Bilan peaux brutes (2023)'!C45,'4.2.1 Bilan P.brutes FAO 2023'!$C$5:$D$200,2,FALSE)*75%),"-"))</f>
        <v>30625.5</v>
      </c>
      <c r="E45" s="81">
        <f>IFERROR(VLOOKUP(C45,'4.3.1 Bilan P.brutes EuST 2023'!$B$5:$M$41,12,FALSE),IFERROR((VLOOKUP('4.1 Bilan peaux brutes (2023)'!C45,'4.2.1 Bilan P.brutes FAO 2023'!$C$5:$D$200,2)*25%),"-"))</f>
        <v>213676.5</v>
      </c>
      <c r="F45" s="81" t="str">
        <f>IFERROR((VLOOKUP(C45,'4.2.1 Bilan P.brutes FAO 2023'!$C$5:$F$200,4,FALSE)*50%),"-")</f>
        <v>-</v>
      </c>
      <c r="G45" s="81" t="str">
        <f>IFERROR((VLOOKUP(C45,'4.2.1 Bilan P.brutes FAO 2023'!$C$5:$F$200,4,FALSE)*50%),"-")</f>
        <v>-</v>
      </c>
      <c r="H45" s="81">
        <f>IFERROR((VLOOKUP(C45,'4.2.1 Bilan P.brutes FAO 2023'!$C$5:$H$200,6,FALSE)*50%),"-")</f>
        <v>22469</v>
      </c>
      <c r="I45" s="81">
        <f>IFERROR((VLOOKUP(C45,'4.2.1 Bilan P.brutes FAO 2023'!$C$5:$H$200,6,FALSE)*50%),"-")</f>
        <v>22469</v>
      </c>
      <c r="J45" s="81">
        <f t="shared" si="11"/>
        <v>29094.224999999999</v>
      </c>
      <c r="K45" s="81">
        <f t="shared" si="12"/>
        <v>202992.67499999999</v>
      </c>
      <c r="L45" s="81" t="str">
        <f t="shared" si="19"/>
        <v>-</v>
      </c>
      <c r="M45" s="81" t="str">
        <f t="shared" si="20"/>
        <v>-</v>
      </c>
      <c r="N45" s="81">
        <f>IFERROR(H45*40%,"-")</f>
        <v>8987.6</v>
      </c>
      <c r="O45" s="81">
        <f>IFERROR(I45*40%,"-")</f>
        <v>8987.6</v>
      </c>
      <c r="P45" s="81">
        <f t="shared" si="23"/>
        <v>1018297.875</v>
      </c>
      <c r="Q45" s="81">
        <f t="shared" si="24"/>
        <v>2638904.7749999999</v>
      </c>
      <c r="R45" s="81" t="str">
        <f t="shared" si="25"/>
        <v>-</v>
      </c>
      <c r="S45" s="81" t="str">
        <f t="shared" si="26"/>
        <v>-</v>
      </c>
      <c r="T45" s="81">
        <f>IFERROR(N45*$AD$26,"-")</f>
        <v>26962.800000000003</v>
      </c>
      <c r="U45" s="81">
        <f>IFERROR(O45*$AD$27,"-")</f>
        <v>17975.2</v>
      </c>
      <c r="V45" s="81">
        <f t="shared" si="13"/>
        <v>1018.297875</v>
      </c>
      <c r="W45" s="81">
        <f t="shared" si="14"/>
        <v>2638.904775</v>
      </c>
      <c r="X45" s="81" t="str">
        <f t="shared" si="15"/>
        <v>-</v>
      </c>
      <c r="Y45" s="81" t="str">
        <f t="shared" si="16"/>
        <v>-</v>
      </c>
      <c r="Z45" s="81">
        <f t="shared" si="17"/>
        <v>26.962800000000001</v>
      </c>
      <c r="AA45" s="81">
        <f t="shared" si="18"/>
        <v>17.975200000000001</v>
      </c>
    </row>
    <row r="46" spans="1:237" s="82" customFormat="1" ht="28" customHeight="1" x14ac:dyDescent="0.35">
      <c r="A46" s="14"/>
      <c r="B46" s="14"/>
      <c r="C46" s="13" t="s">
        <v>238</v>
      </c>
      <c r="D46" s="83">
        <f>IFERROR(VLOOKUP(C46,'4.3.1 Bilan P.brutes EuST 2023'!$B$5:$N$41,13,FALSE),IFERROR((VLOOKUP('4.1 Bilan peaux brutes (2023)'!C46,'4.2.1 Bilan P.brutes FAO 2023'!$C$5:$D$200,2,FALSE)*75%),"-"))</f>
        <v>18460</v>
      </c>
      <c r="E46" s="83">
        <f>IFERROR(VLOOKUP(C46,'4.3.1 Bilan P.brutes EuST 2023'!$B$5:$M$41,12,FALSE),IFERROR((VLOOKUP('4.1 Bilan peaux brutes (2023)'!C46,'4.2.1 Bilan P.brutes FAO 2023'!$C$5:$D$200,2)*25%),"-"))</f>
        <v>480</v>
      </c>
      <c r="F46" s="83">
        <f>IFERROR((VLOOKUP(C46,'4.2.1 Bilan P.brutes FAO 2023'!$C$5:$F$200,4,FALSE)*50%),"-")</f>
        <v>87500</v>
      </c>
      <c r="G46" s="83">
        <f>IFERROR((VLOOKUP(C46,'4.2.1 Bilan P.brutes FAO 2023'!$C$5:$F$200,4,FALSE)*50%),"-")</f>
        <v>87500</v>
      </c>
      <c r="H46" s="83">
        <f>IFERROR((VLOOKUP(C46,'4.2.1 Bilan P.brutes FAO 2023'!$C$5:$H$200,6,FALSE)*50%),"-")</f>
        <v>53410</v>
      </c>
      <c r="I46" s="83">
        <f>IFERROR((VLOOKUP(C46,'4.2.1 Bilan P.brutes FAO 2023'!$C$5:$H$200,6,FALSE)*50%),"-")</f>
        <v>53410</v>
      </c>
      <c r="J46" s="83">
        <f t="shared" si="11"/>
        <v>17537</v>
      </c>
      <c r="K46" s="83">
        <f t="shared" si="12"/>
        <v>456</v>
      </c>
      <c r="L46" s="83">
        <f t="shared" si="19"/>
        <v>35000</v>
      </c>
      <c r="M46" s="83">
        <f t="shared" si="20"/>
        <v>35000</v>
      </c>
      <c r="N46" s="83">
        <f t="shared" si="21"/>
        <v>21364</v>
      </c>
      <c r="O46" s="83">
        <f t="shared" si="22"/>
        <v>21364</v>
      </c>
      <c r="P46" s="83">
        <f t="shared" si="23"/>
        <v>613795</v>
      </c>
      <c r="Q46" s="83">
        <f t="shared" si="24"/>
        <v>5928</v>
      </c>
      <c r="R46" s="83">
        <f t="shared" si="25"/>
        <v>105000</v>
      </c>
      <c r="S46" s="83">
        <f t="shared" si="26"/>
        <v>70000</v>
      </c>
      <c r="T46" s="83">
        <f t="shared" si="27"/>
        <v>64092</v>
      </c>
      <c r="U46" s="83">
        <f t="shared" si="28"/>
        <v>42728</v>
      </c>
      <c r="V46" s="151">
        <f t="shared" si="13"/>
        <v>613.79499999999996</v>
      </c>
      <c r="W46" s="151">
        <f t="shared" si="14"/>
        <v>5.9279999999999999</v>
      </c>
      <c r="X46" s="151">
        <f t="shared" si="15"/>
        <v>105</v>
      </c>
      <c r="Y46" s="151">
        <f t="shared" si="16"/>
        <v>70</v>
      </c>
      <c r="Z46" s="151">
        <f t="shared" si="17"/>
        <v>64.091999999999999</v>
      </c>
      <c r="AA46" s="151">
        <f t="shared" si="18"/>
        <v>42.728000000000002</v>
      </c>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3"/>
      <c r="EK46" s="3"/>
      <c r="EL46" s="3"/>
      <c r="EM46" s="3"/>
      <c r="EN46" s="3"/>
      <c r="EO46" s="3"/>
      <c r="EP46" s="3"/>
      <c r="EQ46" s="3"/>
      <c r="ER46" s="3"/>
      <c r="ES46" s="3"/>
      <c r="ET46" s="3"/>
      <c r="EU46" s="3"/>
      <c r="EV46" s="3"/>
      <c r="EW46" s="3"/>
      <c r="EX46" s="3"/>
      <c r="EY46" s="3"/>
      <c r="EZ46" s="3"/>
      <c r="FA46" s="3"/>
      <c r="FB46" s="3"/>
      <c r="FC46" s="3"/>
      <c r="FD46" s="3"/>
      <c r="FE46" s="3"/>
      <c r="FF46" s="3"/>
      <c r="FG46" s="3"/>
      <c r="FH46" s="3"/>
      <c r="FI46" s="3"/>
      <c r="FJ46" s="3"/>
      <c r="FK46" s="3"/>
      <c r="FL46" s="3"/>
      <c r="FM46" s="3"/>
      <c r="FN46" s="3"/>
      <c r="FO46" s="3"/>
      <c r="FP46" s="3"/>
      <c r="FQ46" s="3"/>
      <c r="FR46" s="3"/>
      <c r="FS46" s="3"/>
      <c r="FT46" s="3"/>
      <c r="FU46" s="3"/>
      <c r="FV46" s="3"/>
      <c r="FW46" s="3"/>
      <c r="FX46" s="3"/>
      <c r="FY46" s="3"/>
      <c r="FZ46" s="3"/>
      <c r="GA46" s="3"/>
      <c r="GB46" s="3"/>
      <c r="GC46" s="3"/>
      <c r="GD46" s="3"/>
      <c r="GE46" s="3"/>
      <c r="GF46" s="3"/>
      <c r="GG46" s="3"/>
      <c r="GH46" s="3"/>
      <c r="GI46" s="3"/>
      <c r="GJ46" s="3"/>
      <c r="GK46" s="3"/>
      <c r="GL46" s="3"/>
      <c r="GM46" s="3"/>
      <c r="GN46" s="3"/>
      <c r="GO46" s="3"/>
      <c r="GP46" s="3"/>
      <c r="GQ46" s="3"/>
      <c r="GR46" s="3"/>
      <c r="GS46" s="3"/>
      <c r="GT46" s="3"/>
      <c r="GU46" s="3"/>
      <c r="GV46" s="3"/>
      <c r="GW46" s="3"/>
      <c r="GX46" s="3"/>
      <c r="GY46" s="3"/>
      <c r="GZ46" s="3"/>
      <c r="HA46" s="3"/>
      <c r="HB46" s="3"/>
      <c r="HC46" s="3"/>
      <c r="HD46" s="3"/>
      <c r="HE46" s="3"/>
      <c r="HF46" s="3"/>
      <c r="HG46" s="3"/>
      <c r="HH46" s="3"/>
      <c r="HI46" s="3"/>
      <c r="HJ46" s="3"/>
      <c r="HK46" s="3"/>
      <c r="HL46" s="3"/>
      <c r="HM46" s="3"/>
      <c r="HN46" s="3"/>
      <c r="HO46" s="3"/>
      <c r="HP46" s="3"/>
      <c r="HQ46" s="3"/>
      <c r="HR46" s="3"/>
      <c r="HS46" s="3"/>
      <c r="HT46" s="3"/>
      <c r="HU46" s="3"/>
      <c r="HV46" s="3"/>
      <c r="HW46" s="3"/>
      <c r="HX46" s="3"/>
      <c r="HY46" s="3"/>
      <c r="HZ46" s="3"/>
      <c r="IA46" s="3"/>
      <c r="IB46" s="3"/>
      <c r="IC46" s="3"/>
    </row>
    <row r="47" spans="1:237" ht="28" customHeight="1" x14ac:dyDescent="0.35">
      <c r="C47" s="13" t="s">
        <v>239</v>
      </c>
      <c r="D47" s="81">
        <f>IFERROR(VLOOKUP(C47,'4.3.1 Bilan P.brutes EuST 2023'!$B$5:$N$41,13,FALSE),IFERROR((VLOOKUP('4.1 Bilan peaux brutes (2023)'!C47,'4.2.1 Bilan P.brutes FAO 2023'!$C$5:$D$200,2,FALSE)*75%),"-"))</f>
        <v>2314248</v>
      </c>
      <c r="E47" s="81">
        <f>IFERROR(VLOOKUP(C47,'4.3.1 Bilan P.brutes EuST 2023'!$B$5:$M$41,12,FALSE),IFERROR((VLOOKUP('4.1 Bilan peaux brutes (2023)'!C47,'4.2.1 Bilan P.brutes FAO 2023'!$C$5:$D$200,2)*25%),"-"))</f>
        <v>771416</v>
      </c>
      <c r="F47" s="81">
        <f>IFERROR((VLOOKUP(C47,'4.2.1 Bilan P.brutes FAO 2023'!$C$5:$F$200,4,FALSE)*50%),"-")</f>
        <v>17250.5</v>
      </c>
      <c r="G47" s="81">
        <f>IFERROR((VLOOKUP(C47,'4.2.1 Bilan P.brutes FAO 2023'!$C$5:$F$200,4,FALSE)*50%),"-")</f>
        <v>17250.5</v>
      </c>
      <c r="H47" s="81">
        <f>IFERROR((VLOOKUP(C47,'4.2.1 Bilan P.brutes FAO 2023'!$C$5:$H$200,6,FALSE)*50%),"-")</f>
        <v>10103.5</v>
      </c>
      <c r="I47" s="81">
        <f>IFERROR((VLOOKUP(C47,'4.2.1 Bilan P.brutes FAO 2023'!$C$5:$H$200,6,FALSE)*50%),"-")</f>
        <v>10103.5</v>
      </c>
      <c r="J47" s="81">
        <f t="shared" si="11"/>
        <v>2198535.6</v>
      </c>
      <c r="K47" s="81">
        <f t="shared" si="12"/>
        <v>732845.2</v>
      </c>
      <c r="L47" s="81">
        <f t="shared" si="19"/>
        <v>6900.2000000000007</v>
      </c>
      <c r="M47" s="81">
        <f t="shared" si="20"/>
        <v>6900.2000000000007</v>
      </c>
      <c r="N47" s="81">
        <f t="shared" si="21"/>
        <v>4041.4</v>
      </c>
      <c r="O47" s="81">
        <f t="shared" si="22"/>
        <v>4041.4</v>
      </c>
      <c r="P47" s="81">
        <f t="shared" si="23"/>
        <v>76948746</v>
      </c>
      <c r="Q47" s="81">
        <f t="shared" si="24"/>
        <v>9526987.5999999996</v>
      </c>
      <c r="R47" s="81">
        <f t="shared" si="25"/>
        <v>20700.600000000002</v>
      </c>
      <c r="S47" s="81">
        <f t="shared" si="26"/>
        <v>13800.400000000001</v>
      </c>
      <c r="T47" s="81">
        <f t="shared" si="27"/>
        <v>12124.2</v>
      </c>
      <c r="U47" s="81">
        <f t="shared" si="28"/>
        <v>8082.8</v>
      </c>
      <c r="V47" s="81">
        <f t="shared" si="13"/>
        <v>76948.745999999999</v>
      </c>
      <c r="W47" s="81">
        <f t="shared" si="14"/>
        <v>9526.9876000000004</v>
      </c>
      <c r="X47" s="81">
        <f t="shared" si="15"/>
        <v>20.700600000000001</v>
      </c>
      <c r="Y47" s="81">
        <f t="shared" si="16"/>
        <v>13.800400000000002</v>
      </c>
      <c r="Z47" s="81">
        <f t="shared" si="17"/>
        <v>12.1242</v>
      </c>
      <c r="AA47" s="81">
        <f t="shared" si="18"/>
        <v>8.0828000000000007</v>
      </c>
    </row>
    <row r="48" spans="1:237" ht="28" customHeight="1" x14ac:dyDescent="0.35">
      <c r="C48" s="13" t="s">
        <v>240</v>
      </c>
      <c r="D48" s="81">
        <f>IFERROR(VLOOKUP(C48,'4.3.1 Bilan P.brutes EuST 2023'!$B$5:$N$41,13,FALSE),IFERROR((VLOOKUP('4.1 Bilan peaux brutes (2023)'!C48,'4.2.1 Bilan P.brutes FAO 2023'!$C$5:$D$200,2,FALSE)*75%),"-"))</f>
        <v>8349.75</v>
      </c>
      <c r="E48" s="81">
        <f>IFERROR(VLOOKUP(C48,'4.3.1 Bilan P.brutes EuST 2023'!$B$5:$M$41,12,FALSE),IFERROR((VLOOKUP('4.1 Bilan peaux brutes (2023)'!C48,'4.2.1 Bilan P.brutes FAO 2023'!$C$5:$D$200,2)*25%),"-"))</f>
        <v>2783.25</v>
      </c>
      <c r="F48" s="81">
        <f>IFERROR((VLOOKUP(C48,'4.2.1 Bilan P.brutes FAO 2023'!$C$5:$F$200,4,FALSE)*50%),"-")</f>
        <v>3315</v>
      </c>
      <c r="G48" s="81">
        <f>IFERROR((VLOOKUP(C48,'4.2.1 Bilan P.brutes FAO 2023'!$C$5:$F$200,4,FALSE)*50%),"-")</f>
        <v>3315</v>
      </c>
      <c r="H48" s="81">
        <f>IFERROR((VLOOKUP(C48,'4.2.1 Bilan P.brutes FAO 2023'!$C$5:$H$200,6,FALSE)*50%),"-")</f>
        <v>18740</v>
      </c>
      <c r="I48" s="81">
        <f>IFERROR((VLOOKUP(C48,'4.2.1 Bilan P.brutes FAO 2023'!$C$5:$H$200,6,FALSE)*50%),"-")</f>
        <v>18740</v>
      </c>
      <c r="J48" s="81">
        <f t="shared" si="11"/>
        <v>7932.2624999999998</v>
      </c>
      <c r="K48" s="81">
        <f t="shared" si="12"/>
        <v>2644.0875000000001</v>
      </c>
      <c r="L48" s="81">
        <f t="shared" si="19"/>
        <v>1326</v>
      </c>
      <c r="M48" s="81">
        <f t="shared" si="20"/>
        <v>1326</v>
      </c>
      <c r="N48" s="81">
        <f t="shared" si="21"/>
        <v>7496</v>
      </c>
      <c r="O48" s="81">
        <f t="shared" si="22"/>
        <v>7496</v>
      </c>
      <c r="P48" s="81">
        <f t="shared" si="23"/>
        <v>277629.1875</v>
      </c>
      <c r="Q48" s="81">
        <f t="shared" si="24"/>
        <v>34373.137500000004</v>
      </c>
      <c r="R48" s="81">
        <f t="shared" si="25"/>
        <v>3978</v>
      </c>
      <c r="S48" s="81">
        <f t="shared" si="26"/>
        <v>2652</v>
      </c>
      <c r="T48" s="81">
        <f t="shared" si="27"/>
        <v>22488</v>
      </c>
      <c r="U48" s="81">
        <f t="shared" si="28"/>
        <v>14992</v>
      </c>
      <c r="V48" s="81">
        <f t="shared" si="13"/>
        <v>277.6291875</v>
      </c>
      <c r="W48" s="81">
        <f t="shared" si="14"/>
        <v>34.373137500000006</v>
      </c>
      <c r="X48" s="81">
        <f t="shared" si="15"/>
        <v>3.9780000000000002</v>
      </c>
      <c r="Y48" s="81">
        <f t="shared" si="16"/>
        <v>2.6520000000000001</v>
      </c>
      <c r="Z48" s="81">
        <f t="shared" si="17"/>
        <v>22.488</v>
      </c>
      <c r="AA48" s="81">
        <f t="shared" si="18"/>
        <v>14.992000000000001</v>
      </c>
    </row>
    <row r="49" spans="1:237" ht="28" customHeight="1" x14ac:dyDescent="0.35">
      <c r="C49" s="13" t="s">
        <v>241</v>
      </c>
      <c r="D49" s="81">
        <f>IFERROR(VLOOKUP(C49,'4.3.1 Bilan P.brutes EuST 2023'!$B$5:$N$41,13,FALSE),IFERROR((VLOOKUP('4.1 Bilan peaux brutes (2023)'!C49,'4.2.1 Bilan P.brutes FAO 2023'!$C$5:$D$200,2,FALSE)*75%),"-"))</f>
        <v>26721</v>
      </c>
      <c r="E49" s="81">
        <f>IFERROR(VLOOKUP(C49,'4.3.1 Bilan P.brutes EuST 2023'!$B$5:$M$41,12,FALSE),IFERROR((VLOOKUP('4.1 Bilan peaux brutes (2023)'!C49,'4.2.1 Bilan P.brutes FAO 2023'!$C$5:$D$200,2)*25%),"-"))</f>
        <v>8907</v>
      </c>
      <c r="F49" s="81">
        <f>IFERROR((VLOOKUP(C49,'4.2.1 Bilan P.brutes FAO 2023'!$C$5:$F$200,4,FALSE)*50%),"-")</f>
        <v>22765</v>
      </c>
      <c r="G49" s="81">
        <f>IFERROR((VLOOKUP(C49,'4.2.1 Bilan P.brutes FAO 2023'!$C$5:$F$200,4,FALSE)*50%),"-")</f>
        <v>22765</v>
      </c>
      <c r="H49" s="81">
        <f>IFERROR((VLOOKUP(C49,'4.2.1 Bilan P.brutes FAO 2023'!$C$5:$H$200,6,FALSE)*50%),"-")</f>
        <v>49989.5</v>
      </c>
      <c r="I49" s="81">
        <f>IFERROR((VLOOKUP(C49,'4.2.1 Bilan P.brutes FAO 2023'!$C$5:$H$200,6,FALSE)*50%),"-")</f>
        <v>49989.5</v>
      </c>
      <c r="J49" s="81">
        <f t="shared" si="11"/>
        <v>25384.949999999997</v>
      </c>
      <c r="K49" s="81">
        <f t="shared" si="12"/>
        <v>8461.65</v>
      </c>
      <c r="L49" s="81">
        <f t="shared" si="19"/>
        <v>9106</v>
      </c>
      <c r="M49" s="81">
        <f t="shared" si="20"/>
        <v>9106</v>
      </c>
      <c r="N49" s="81">
        <f t="shared" si="21"/>
        <v>19995.800000000003</v>
      </c>
      <c r="O49" s="81">
        <f t="shared" si="22"/>
        <v>19995.800000000003</v>
      </c>
      <c r="P49" s="81">
        <f t="shared" si="23"/>
        <v>888473.24999999988</v>
      </c>
      <c r="Q49" s="81">
        <f t="shared" si="24"/>
        <v>110001.45</v>
      </c>
      <c r="R49" s="81">
        <f t="shared" si="25"/>
        <v>27318</v>
      </c>
      <c r="S49" s="81">
        <f t="shared" si="26"/>
        <v>18212</v>
      </c>
      <c r="T49" s="81">
        <f t="shared" si="27"/>
        <v>59987.400000000009</v>
      </c>
      <c r="U49" s="81">
        <f t="shared" si="28"/>
        <v>39991.600000000006</v>
      </c>
      <c r="V49" s="81">
        <f t="shared" si="13"/>
        <v>888.47324999999989</v>
      </c>
      <c r="W49" s="81">
        <f t="shared" si="14"/>
        <v>110.00144999999999</v>
      </c>
      <c r="X49" s="81">
        <f t="shared" si="15"/>
        <v>27.318000000000001</v>
      </c>
      <c r="Y49" s="81">
        <f t="shared" si="16"/>
        <v>18.212</v>
      </c>
      <c r="Z49" s="81">
        <f t="shared" si="17"/>
        <v>59.987400000000008</v>
      </c>
      <c r="AA49" s="81">
        <f t="shared" si="18"/>
        <v>39.991600000000005</v>
      </c>
    </row>
    <row r="50" spans="1:237" ht="28" customHeight="1" x14ac:dyDescent="0.35">
      <c r="C50" s="13" t="s">
        <v>243</v>
      </c>
      <c r="D50" s="81">
        <f>IFERROR(VLOOKUP(C50,'4.3.1 Bilan P.brutes EuST 2023'!$B$5:$N$41,13,FALSE),IFERROR((VLOOKUP('4.1 Bilan peaux brutes (2023)'!C50,'4.2.1 Bilan P.brutes FAO 2023'!$C$5:$D$200,2,FALSE)*75%),"-"))</f>
        <v>282099</v>
      </c>
      <c r="E50" s="81">
        <f>IFERROR(VLOOKUP(C50,'4.3.1 Bilan P.brutes EuST 2023'!$B$5:$M$41,12,FALSE),IFERROR((VLOOKUP('4.1 Bilan peaux brutes (2023)'!C50,'4.2.1 Bilan P.brutes FAO 2023'!$C$5:$D$200,2)*25%),"-"))</f>
        <v>94033</v>
      </c>
      <c r="F50" s="81">
        <f>IFERROR((VLOOKUP(C50,'4.2.1 Bilan P.brutes FAO 2023'!$C$5:$F$200,4,FALSE)*50%),"-")</f>
        <v>508</v>
      </c>
      <c r="G50" s="81">
        <f>IFERROR((VLOOKUP(C50,'4.2.1 Bilan P.brutes FAO 2023'!$C$5:$F$200,4,FALSE)*50%),"-")</f>
        <v>508</v>
      </c>
      <c r="H50" s="81">
        <f>IFERROR((VLOOKUP(C50,'4.2.1 Bilan P.brutes FAO 2023'!$C$5:$H$200,6,FALSE)*50%),"-")</f>
        <v>10809.5</v>
      </c>
      <c r="I50" s="81">
        <f>IFERROR((VLOOKUP(C50,'4.2.1 Bilan P.brutes FAO 2023'!$C$5:$H$200,6,FALSE)*50%),"-")</f>
        <v>10809.5</v>
      </c>
      <c r="J50" s="81">
        <f t="shared" si="11"/>
        <v>267994.05</v>
      </c>
      <c r="K50" s="81">
        <f t="shared" si="12"/>
        <v>89331.349999999991</v>
      </c>
      <c r="L50" s="81">
        <f t="shared" si="19"/>
        <v>203.20000000000002</v>
      </c>
      <c r="M50" s="81">
        <f t="shared" si="20"/>
        <v>203.20000000000002</v>
      </c>
      <c r="N50" s="81">
        <f t="shared" si="21"/>
        <v>4323.8</v>
      </c>
      <c r="O50" s="81">
        <f t="shared" si="22"/>
        <v>4323.8</v>
      </c>
      <c r="P50" s="81">
        <f t="shared" si="23"/>
        <v>9379791.75</v>
      </c>
      <c r="Q50" s="81">
        <f t="shared" si="24"/>
        <v>1161307.5499999998</v>
      </c>
      <c r="R50" s="81">
        <f t="shared" si="25"/>
        <v>609.6</v>
      </c>
      <c r="S50" s="81">
        <f t="shared" si="26"/>
        <v>406.40000000000003</v>
      </c>
      <c r="T50" s="81">
        <f t="shared" si="27"/>
        <v>12971.400000000001</v>
      </c>
      <c r="U50" s="81">
        <f t="shared" si="28"/>
        <v>8647.6</v>
      </c>
      <c r="V50" s="81">
        <f t="shared" si="13"/>
        <v>9379.7917500000003</v>
      </c>
      <c r="W50" s="81">
        <f t="shared" si="14"/>
        <v>1161.3075499999998</v>
      </c>
      <c r="X50" s="81">
        <f t="shared" si="15"/>
        <v>0.60960000000000003</v>
      </c>
      <c r="Y50" s="81">
        <f t="shared" si="16"/>
        <v>0.40640000000000004</v>
      </c>
      <c r="Z50" s="81">
        <f t="shared" si="17"/>
        <v>12.971400000000001</v>
      </c>
      <c r="AA50" s="81">
        <f t="shared" si="18"/>
        <v>8.6476000000000006</v>
      </c>
    </row>
    <row r="51" spans="1:237" ht="28" customHeight="1" x14ac:dyDescent="0.35">
      <c r="C51" s="13" t="s">
        <v>244</v>
      </c>
      <c r="D51" s="81">
        <f>IFERROR(VLOOKUP(C51,'4.3.1 Bilan P.brutes EuST 2023'!$B$5:$N$41,13,FALSE),IFERROR((VLOOKUP('4.1 Bilan peaux brutes (2023)'!C51,'4.2.1 Bilan P.brutes FAO 2023'!$C$5:$D$200,2,FALSE)*75%),"-"))</f>
        <v>165209.25</v>
      </c>
      <c r="E51" s="81">
        <f>IFERROR(VLOOKUP(C51,'4.3.1 Bilan P.brutes EuST 2023'!$B$5:$M$41,12,FALSE),IFERROR((VLOOKUP('4.1 Bilan peaux brutes (2023)'!C51,'4.2.1 Bilan P.brutes FAO 2023'!$C$5:$D$200,2)*25%),"-"))</f>
        <v>55069.75</v>
      </c>
      <c r="F51" s="81">
        <f>IFERROR((VLOOKUP(C51,'4.2.1 Bilan P.brutes FAO 2023'!$C$5:$F$200,4,FALSE)*50%),"-")</f>
        <v>353465.5</v>
      </c>
      <c r="G51" s="81">
        <f>IFERROR((VLOOKUP(C51,'4.2.1 Bilan P.brutes FAO 2023'!$C$5:$F$200,4,FALSE)*50%),"-")</f>
        <v>353465.5</v>
      </c>
      <c r="H51" s="81">
        <f>IFERROR((VLOOKUP(C51,'4.2.1 Bilan P.brutes FAO 2023'!$C$5:$H$200,6,FALSE)*50%),"-")</f>
        <v>587857.5</v>
      </c>
      <c r="I51" s="81">
        <f>IFERROR((VLOOKUP(C51,'4.2.1 Bilan P.brutes FAO 2023'!$C$5:$H$200,6,FALSE)*50%),"-")</f>
        <v>587857.5</v>
      </c>
      <c r="J51" s="81">
        <f t="shared" si="11"/>
        <v>156948.78750000001</v>
      </c>
      <c r="K51" s="81">
        <f t="shared" si="12"/>
        <v>52316.262499999997</v>
      </c>
      <c r="L51" s="81">
        <f t="shared" si="19"/>
        <v>141386.20000000001</v>
      </c>
      <c r="M51" s="81">
        <f t="shared" si="20"/>
        <v>141386.20000000001</v>
      </c>
      <c r="N51" s="81">
        <f t="shared" si="21"/>
        <v>235143</v>
      </c>
      <c r="O51" s="81">
        <f t="shared" si="22"/>
        <v>235143</v>
      </c>
      <c r="P51" s="81">
        <f t="shared" si="23"/>
        <v>5493207.5625</v>
      </c>
      <c r="Q51" s="81">
        <f t="shared" si="24"/>
        <v>680111.41249999998</v>
      </c>
      <c r="R51" s="81">
        <f t="shared" si="25"/>
        <v>424158.60000000003</v>
      </c>
      <c r="S51" s="81">
        <f t="shared" si="26"/>
        <v>282772.40000000002</v>
      </c>
      <c r="T51" s="81">
        <f t="shared" si="27"/>
        <v>705429</v>
      </c>
      <c r="U51" s="81">
        <f t="shared" si="28"/>
        <v>470286</v>
      </c>
      <c r="V51" s="81">
        <f t="shared" si="13"/>
        <v>5493.2075624999998</v>
      </c>
      <c r="W51" s="81">
        <f t="shared" si="14"/>
        <v>680.11141250000003</v>
      </c>
      <c r="X51" s="81">
        <f t="shared" si="15"/>
        <v>424.15860000000004</v>
      </c>
      <c r="Y51" s="81">
        <f t="shared" si="16"/>
        <v>282.7724</v>
      </c>
      <c r="Z51" s="81">
        <f t="shared" si="17"/>
        <v>705.42899999999997</v>
      </c>
      <c r="AA51" s="81">
        <f t="shared" si="18"/>
        <v>470.286</v>
      </c>
    </row>
    <row r="52" spans="1:237" s="82" customFormat="1" ht="28" customHeight="1" x14ac:dyDescent="0.35">
      <c r="A52" s="14"/>
      <c r="B52" s="14"/>
      <c r="C52" s="13" t="s">
        <v>245</v>
      </c>
      <c r="D52" s="83">
        <f>IFERROR(VLOOKUP(C52,'4.3.1 Bilan P.brutes EuST 2023'!$B$5:$N$41,13,FALSE),IFERROR((VLOOKUP('4.1 Bilan peaux brutes (2023)'!C52,'4.2.1 Bilan P.brutes FAO 2023'!$C$5:$D$200,2,FALSE)*75%),"-"))</f>
        <v>120500</v>
      </c>
      <c r="E52" s="83">
        <f>IFERROR(VLOOKUP(C52,'4.3.1 Bilan P.brutes EuST 2023'!$B$5:$M$41,12,FALSE),IFERROR((VLOOKUP('4.1 Bilan peaux brutes (2023)'!C52,'4.2.1 Bilan P.brutes FAO 2023'!$C$5:$D$200,2)*25%),"-"))</f>
        <v>38300</v>
      </c>
      <c r="F52" s="83">
        <f>IFERROR((VLOOKUP(C52,'4.2.1 Bilan P.brutes FAO 2023'!$C$5:$F$200,4,FALSE)*50%),"-")</f>
        <v>268450</v>
      </c>
      <c r="G52" s="83">
        <f>IFERROR((VLOOKUP(C52,'4.2.1 Bilan P.brutes FAO 2023'!$C$5:$F$200,4,FALSE)*50%),"-")</f>
        <v>268450</v>
      </c>
      <c r="H52" s="83">
        <f>IFERROR((VLOOKUP(C52,'4.2.1 Bilan P.brutes FAO 2023'!$C$5:$H$200,6,FALSE)*50%),"-")</f>
        <v>22450</v>
      </c>
      <c r="I52" s="83">
        <f>IFERROR((VLOOKUP(C52,'4.2.1 Bilan P.brutes FAO 2023'!$C$5:$H$200,6,FALSE)*50%),"-")</f>
        <v>22450</v>
      </c>
      <c r="J52" s="83">
        <f t="shared" si="11"/>
        <v>114475</v>
      </c>
      <c r="K52" s="83">
        <f t="shared" si="12"/>
        <v>36385</v>
      </c>
      <c r="L52" s="83">
        <f t="shared" si="19"/>
        <v>107380</v>
      </c>
      <c r="M52" s="83">
        <f t="shared" si="20"/>
        <v>107380</v>
      </c>
      <c r="N52" s="83">
        <f t="shared" si="21"/>
        <v>8980</v>
      </c>
      <c r="O52" s="83">
        <f t="shared" si="22"/>
        <v>8980</v>
      </c>
      <c r="P52" s="83">
        <f t="shared" si="23"/>
        <v>4006625</v>
      </c>
      <c r="Q52" s="83">
        <f t="shared" si="24"/>
        <v>473005</v>
      </c>
      <c r="R52" s="83">
        <f t="shared" si="25"/>
        <v>322140</v>
      </c>
      <c r="S52" s="83">
        <f t="shared" si="26"/>
        <v>214760</v>
      </c>
      <c r="T52" s="83">
        <f t="shared" si="27"/>
        <v>26940</v>
      </c>
      <c r="U52" s="83">
        <f t="shared" si="28"/>
        <v>17960</v>
      </c>
      <c r="V52" s="151">
        <f t="shared" si="13"/>
        <v>4006.625</v>
      </c>
      <c r="W52" s="151">
        <f t="shared" si="14"/>
        <v>473.005</v>
      </c>
      <c r="X52" s="151">
        <f t="shared" si="15"/>
        <v>322.14</v>
      </c>
      <c r="Y52" s="151">
        <f t="shared" si="16"/>
        <v>214.76</v>
      </c>
      <c r="Z52" s="151">
        <f t="shared" si="17"/>
        <v>26.94</v>
      </c>
      <c r="AA52" s="151">
        <f t="shared" si="18"/>
        <v>17.96</v>
      </c>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c r="CM52" s="14"/>
      <c r="CN52" s="14"/>
      <c r="CO52" s="14"/>
      <c r="CP52" s="14"/>
      <c r="CQ52" s="14"/>
      <c r="CR52" s="14"/>
      <c r="CS52" s="14"/>
      <c r="CT52" s="14"/>
      <c r="CU52" s="14"/>
      <c r="CV52" s="14"/>
      <c r="CW52" s="14"/>
      <c r="CX52" s="14"/>
      <c r="CY52" s="14"/>
      <c r="CZ52" s="14"/>
      <c r="DA52" s="14"/>
      <c r="DB52" s="14"/>
      <c r="DC52" s="14"/>
      <c r="DD52" s="14"/>
      <c r="DE52" s="14"/>
      <c r="DF52" s="14"/>
      <c r="DG52" s="14"/>
      <c r="DH52" s="14"/>
      <c r="DI52" s="14"/>
      <c r="DJ52" s="14"/>
      <c r="DK52" s="14"/>
      <c r="DL52" s="14"/>
      <c r="DM52" s="14"/>
      <c r="DN52" s="14"/>
      <c r="DO52" s="14"/>
      <c r="DP52" s="14"/>
      <c r="DQ52" s="14"/>
      <c r="DR52" s="14"/>
      <c r="DS52" s="14"/>
      <c r="DT52" s="14"/>
      <c r="DU52" s="14"/>
      <c r="DV52" s="14"/>
      <c r="DW52" s="14"/>
      <c r="DX52" s="14"/>
      <c r="DY52" s="14"/>
      <c r="DZ52" s="14"/>
      <c r="EA52" s="14"/>
      <c r="EB52" s="14"/>
      <c r="EC52" s="14"/>
      <c r="ED52" s="14"/>
      <c r="EE52" s="14"/>
      <c r="EF52" s="14"/>
      <c r="EG52" s="14"/>
      <c r="EH52" s="14"/>
      <c r="EI52" s="14"/>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c r="GL52" s="3"/>
      <c r="GM52" s="3"/>
      <c r="GN52" s="3"/>
      <c r="GO52" s="3"/>
      <c r="GP52" s="3"/>
      <c r="GQ52" s="3"/>
      <c r="GR52" s="3"/>
      <c r="GS52" s="3"/>
      <c r="GT52" s="3"/>
      <c r="GU52" s="3"/>
      <c r="GV52" s="3"/>
      <c r="GW52" s="3"/>
      <c r="GX52" s="3"/>
      <c r="GY52" s="3"/>
      <c r="GZ52" s="3"/>
      <c r="HA52" s="3"/>
      <c r="HB52" s="3"/>
      <c r="HC52" s="3"/>
      <c r="HD52" s="3"/>
      <c r="HE52" s="3"/>
      <c r="HF52" s="3"/>
      <c r="HG52" s="3"/>
      <c r="HH52" s="3"/>
      <c r="HI52" s="3"/>
      <c r="HJ52" s="3"/>
      <c r="HK52" s="3"/>
      <c r="HL52" s="3"/>
      <c r="HM52" s="3"/>
      <c r="HN52" s="3"/>
      <c r="HO52" s="3"/>
      <c r="HP52" s="3"/>
      <c r="HQ52" s="3"/>
      <c r="HR52" s="3"/>
      <c r="HS52" s="3"/>
      <c r="HT52" s="3"/>
      <c r="HU52" s="3"/>
      <c r="HV52" s="3"/>
      <c r="HW52" s="3"/>
      <c r="HX52" s="3"/>
      <c r="HY52" s="3"/>
      <c r="HZ52" s="3"/>
      <c r="IA52" s="3"/>
      <c r="IB52" s="3"/>
      <c r="IC52" s="3"/>
    </row>
    <row r="53" spans="1:237" ht="28" customHeight="1" x14ac:dyDescent="0.35">
      <c r="C53" s="13" t="s">
        <v>246</v>
      </c>
      <c r="D53" s="81">
        <f>IFERROR(VLOOKUP(C53,'4.3.1 Bilan P.brutes EuST 2023'!$B$5:$N$41,13,FALSE),IFERROR((VLOOKUP('4.1 Bilan peaux brutes (2023)'!C53,'4.2.1 Bilan P.brutes FAO 2023'!$C$5:$D$200,2,FALSE)*75%),"-"))</f>
        <v>224775</v>
      </c>
      <c r="E53" s="81">
        <f>IFERROR(VLOOKUP(C53,'4.3.1 Bilan P.brutes EuST 2023'!$B$5:$M$41,12,FALSE),IFERROR((VLOOKUP('4.1 Bilan peaux brutes (2023)'!C53,'4.2.1 Bilan P.brutes FAO 2023'!$C$5:$D$200,2)*25%),"-"))</f>
        <v>74925</v>
      </c>
      <c r="F53" s="81">
        <f>IFERROR((VLOOKUP(C53,'4.2.1 Bilan P.brutes FAO 2023'!$C$5:$F$200,4,FALSE)*50%),"-")</f>
        <v>306296.5</v>
      </c>
      <c r="G53" s="81">
        <f>IFERROR((VLOOKUP(C53,'4.2.1 Bilan P.brutes FAO 2023'!$C$5:$F$200,4,FALSE)*50%),"-")</f>
        <v>306296.5</v>
      </c>
      <c r="H53" s="81">
        <f>IFERROR((VLOOKUP(C53,'4.2.1 Bilan P.brutes FAO 2023'!$C$5:$H$200,6,FALSE)*50%),"-")</f>
        <v>185000</v>
      </c>
      <c r="I53" s="81">
        <f>IFERROR((VLOOKUP(C53,'4.2.1 Bilan P.brutes FAO 2023'!$C$5:$H$200,6,FALSE)*50%),"-")</f>
        <v>185000</v>
      </c>
      <c r="J53" s="81">
        <f t="shared" si="11"/>
        <v>213536.25</v>
      </c>
      <c r="K53" s="81">
        <f t="shared" si="12"/>
        <v>71178.75</v>
      </c>
      <c r="L53" s="81">
        <f t="shared" si="19"/>
        <v>122518.6</v>
      </c>
      <c r="M53" s="81">
        <f t="shared" si="20"/>
        <v>122518.6</v>
      </c>
      <c r="N53" s="81">
        <f t="shared" si="21"/>
        <v>74000</v>
      </c>
      <c r="O53" s="81">
        <f t="shared" si="22"/>
        <v>74000</v>
      </c>
      <c r="P53" s="81">
        <f t="shared" si="23"/>
        <v>7473768.75</v>
      </c>
      <c r="Q53" s="81">
        <f t="shared" si="24"/>
        <v>925323.75</v>
      </c>
      <c r="R53" s="81">
        <f t="shared" si="25"/>
        <v>367555.80000000005</v>
      </c>
      <c r="S53" s="81">
        <f t="shared" si="26"/>
        <v>245037.2</v>
      </c>
      <c r="T53" s="81">
        <f t="shared" si="27"/>
        <v>222000</v>
      </c>
      <c r="U53" s="81">
        <f t="shared" si="28"/>
        <v>148000</v>
      </c>
      <c r="V53" s="81">
        <f t="shared" si="13"/>
        <v>7473.7687500000002</v>
      </c>
      <c r="W53" s="81">
        <f t="shared" si="14"/>
        <v>925.32375000000002</v>
      </c>
      <c r="X53" s="81">
        <f t="shared" si="15"/>
        <v>367.55580000000003</v>
      </c>
      <c r="Y53" s="81">
        <f t="shared" si="16"/>
        <v>245.03720000000001</v>
      </c>
      <c r="Z53" s="81">
        <f t="shared" si="17"/>
        <v>222</v>
      </c>
      <c r="AA53" s="81">
        <f t="shared" si="18"/>
        <v>148</v>
      </c>
    </row>
    <row r="54" spans="1:237" s="82" customFormat="1" ht="28" customHeight="1" x14ac:dyDescent="0.35">
      <c r="A54" s="14"/>
      <c r="B54" s="14"/>
      <c r="C54" s="13" t="s">
        <v>247</v>
      </c>
      <c r="D54" s="83">
        <f>IFERROR(VLOOKUP(C54,'4.3.1 Bilan P.brutes EuST 2023'!$B$5:$N$41,13,FALSE),IFERROR((VLOOKUP('4.1 Bilan peaux brutes (2023)'!C54,'4.2.1 Bilan P.brutes FAO 2023'!$C$5:$D$200,2,FALSE)*75%),"-"))</f>
        <v>442900</v>
      </c>
      <c r="E54" s="83">
        <f>IFERROR(VLOOKUP(C54,'4.3.1 Bilan P.brutes EuST 2023'!$B$5:$M$41,12,FALSE),IFERROR((VLOOKUP('4.1 Bilan peaux brutes (2023)'!C54,'4.2.1 Bilan P.brutes FAO 2023'!$C$5:$D$200,2)*25%),"-"))</f>
        <v>960</v>
      </c>
      <c r="F54" s="83">
        <f>IFERROR((VLOOKUP(C54,'4.2.1 Bilan P.brutes FAO 2023'!$C$5:$F$200,4,FALSE)*50%),"-")</f>
        <v>32715</v>
      </c>
      <c r="G54" s="83">
        <f>IFERROR((VLOOKUP(C54,'4.2.1 Bilan P.brutes FAO 2023'!$C$5:$F$200,4,FALSE)*50%),"-")</f>
        <v>32715</v>
      </c>
      <c r="H54" s="83">
        <f>IFERROR((VLOOKUP(C54,'4.2.1 Bilan P.brutes FAO 2023'!$C$5:$H$200,6,FALSE)*50%),"-")</f>
        <v>0</v>
      </c>
      <c r="I54" s="83">
        <f>IFERROR((VLOOKUP(C54,'4.2.1 Bilan P.brutes FAO 2023'!$C$5:$H$200,6,FALSE)*50%),"-")</f>
        <v>0</v>
      </c>
      <c r="J54" s="83">
        <f t="shared" si="11"/>
        <v>420755</v>
      </c>
      <c r="K54" s="83">
        <f t="shared" si="12"/>
        <v>912</v>
      </c>
      <c r="L54" s="83">
        <f t="shared" si="19"/>
        <v>13086</v>
      </c>
      <c r="M54" s="83">
        <f t="shared" si="20"/>
        <v>13086</v>
      </c>
      <c r="N54" s="83">
        <f t="shared" si="21"/>
        <v>0</v>
      </c>
      <c r="O54" s="83">
        <f t="shared" si="22"/>
        <v>0</v>
      </c>
      <c r="P54" s="83">
        <f t="shared" si="23"/>
        <v>14726425</v>
      </c>
      <c r="Q54" s="83">
        <f t="shared" si="24"/>
        <v>11856</v>
      </c>
      <c r="R54" s="83">
        <f t="shared" si="25"/>
        <v>39258</v>
      </c>
      <c r="S54" s="83">
        <f t="shared" si="26"/>
        <v>26172</v>
      </c>
      <c r="T54" s="83">
        <f t="shared" si="27"/>
        <v>0</v>
      </c>
      <c r="U54" s="83">
        <f t="shared" si="28"/>
        <v>0</v>
      </c>
      <c r="V54" s="151">
        <f t="shared" si="13"/>
        <v>14726.424999999999</v>
      </c>
      <c r="W54" s="151">
        <f t="shared" si="14"/>
        <v>11.856</v>
      </c>
      <c r="X54" s="151">
        <f t="shared" si="15"/>
        <v>39.258000000000003</v>
      </c>
      <c r="Y54" s="151">
        <f t="shared" si="16"/>
        <v>26.172000000000001</v>
      </c>
      <c r="Z54" s="151">
        <f t="shared" si="17"/>
        <v>0</v>
      </c>
      <c r="AA54" s="151">
        <f t="shared" si="18"/>
        <v>0</v>
      </c>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row>
    <row r="55" spans="1:237" ht="28" customHeight="1" x14ac:dyDescent="0.35">
      <c r="C55" s="13" t="s">
        <v>248</v>
      </c>
      <c r="D55" s="81">
        <f>IFERROR(VLOOKUP(C55,'4.3.1 Bilan P.brutes EuST 2023'!$B$5:$N$41,13,FALSE),IFERROR((VLOOKUP('4.1 Bilan peaux brutes (2023)'!C55,'4.2.1 Bilan P.brutes FAO 2023'!$C$5:$D$200,2,FALSE)*75%),"-"))</f>
        <v>44485.5</v>
      </c>
      <c r="E55" s="81">
        <f>IFERROR(VLOOKUP(C55,'4.3.1 Bilan P.brutes EuST 2023'!$B$5:$M$41,12,FALSE),IFERROR((VLOOKUP('4.1 Bilan peaux brutes (2023)'!C55,'4.2.1 Bilan P.brutes FAO 2023'!$C$5:$D$200,2)*25%),"-"))</f>
        <v>14828.5</v>
      </c>
      <c r="F55" s="81">
        <f>IFERROR((VLOOKUP(C55,'4.2.1 Bilan P.brutes FAO 2023'!$C$5:$F$200,4,FALSE)*50%),"-")</f>
        <v>107832.5</v>
      </c>
      <c r="G55" s="81">
        <f>IFERROR((VLOOKUP(C55,'4.2.1 Bilan P.brutes FAO 2023'!$C$5:$F$200,4,FALSE)*50%),"-")</f>
        <v>107832.5</v>
      </c>
      <c r="H55" s="81">
        <f>IFERROR((VLOOKUP(C55,'4.2.1 Bilan P.brutes FAO 2023'!$C$5:$H$200,6,FALSE)*50%),"-")</f>
        <v>92730</v>
      </c>
      <c r="I55" s="81">
        <f>IFERROR((VLOOKUP(C55,'4.2.1 Bilan P.brutes FAO 2023'!$C$5:$H$200,6,FALSE)*50%),"-")</f>
        <v>92730</v>
      </c>
      <c r="J55" s="81">
        <f t="shared" si="11"/>
        <v>42261.224999999999</v>
      </c>
      <c r="K55" s="81">
        <f t="shared" si="12"/>
        <v>14087.074999999999</v>
      </c>
      <c r="L55" s="81">
        <f t="shared" si="19"/>
        <v>43133</v>
      </c>
      <c r="M55" s="81">
        <f t="shared" si="20"/>
        <v>43133</v>
      </c>
      <c r="N55" s="81">
        <f t="shared" si="21"/>
        <v>37092</v>
      </c>
      <c r="O55" s="81">
        <f t="shared" si="22"/>
        <v>37092</v>
      </c>
      <c r="P55" s="81">
        <f t="shared" si="23"/>
        <v>1479142.875</v>
      </c>
      <c r="Q55" s="81">
        <f t="shared" si="24"/>
        <v>183131.97499999998</v>
      </c>
      <c r="R55" s="81">
        <f t="shared" si="25"/>
        <v>129399</v>
      </c>
      <c r="S55" s="81">
        <f t="shared" si="26"/>
        <v>86266</v>
      </c>
      <c r="T55" s="81">
        <f t="shared" si="27"/>
        <v>111276</v>
      </c>
      <c r="U55" s="81">
        <f t="shared" si="28"/>
        <v>74184</v>
      </c>
      <c r="V55" s="81">
        <f t="shared" si="13"/>
        <v>1479.142875</v>
      </c>
      <c r="W55" s="81">
        <f t="shared" si="14"/>
        <v>183.13197499999998</v>
      </c>
      <c r="X55" s="81">
        <f t="shared" si="15"/>
        <v>129.399</v>
      </c>
      <c r="Y55" s="81">
        <f t="shared" si="16"/>
        <v>86.266000000000005</v>
      </c>
      <c r="Z55" s="81">
        <f t="shared" si="17"/>
        <v>111.276</v>
      </c>
      <c r="AA55" s="81">
        <f t="shared" si="18"/>
        <v>74.183999999999997</v>
      </c>
    </row>
    <row r="56" spans="1:237" ht="28" customHeight="1" x14ac:dyDescent="0.35">
      <c r="C56" s="13" t="s">
        <v>249</v>
      </c>
      <c r="D56" s="81">
        <f>IFERROR(VLOOKUP(C56,'4.3.1 Bilan P.brutes EuST 2023'!$B$5:$N$41,13,FALSE),IFERROR((VLOOKUP('4.1 Bilan peaux brutes (2023)'!C56,'4.2.1 Bilan P.brutes FAO 2023'!$C$5:$D$200,2,FALSE)*75%),"-"))</f>
        <v>2267.25</v>
      </c>
      <c r="E56" s="81">
        <f>IFERROR(VLOOKUP(C56,'4.3.1 Bilan P.brutes EuST 2023'!$B$5:$M$41,12,FALSE),IFERROR((VLOOKUP('4.1 Bilan peaux brutes (2023)'!C56,'4.2.1 Bilan P.brutes FAO 2023'!$C$5:$D$200,2)*25%),"-"))</f>
        <v>755.75</v>
      </c>
      <c r="F56" s="81">
        <f>IFERROR((VLOOKUP(C56,'4.2.1 Bilan P.brutes FAO 2023'!$C$5:$F$200,4,FALSE)*50%),"-")</f>
        <v>945</v>
      </c>
      <c r="G56" s="81">
        <f>IFERROR((VLOOKUP(C56,'4.2.1 Bilan P.brutes FAO 2023'!$C$5:$F$200,4,FALSE)*50%),"-")</f>
        <v>945</v>
      </c>
      <c r="H56" s="81">
        <f>IFERROR((VLOOKUP(C56,'4.2.1 Bilan P.brutes FAO 2023'!$C$5:$H$200,6,FALSE)*50%),"-")</f>
        <v>1693.5</v>
      </c>
      <c r="I56" s="81">
        <f>IFERROR((VLOOKUP(C56,'4.2.1 Bilan P.brutes FAO 2023'!$C$5:$H$200,6,FALSE)*50%),"-")</f>
        <v>1693.5</v>
      </c>
      <c r="J56" s="81">
        <f t="shared" si="11"/>
        <v>2153.8874999999998</v>
      </c>
      <c r="K56" s="81">
        <f t="shared" si="12"/>
        <v>717.96249999999998</v>
      </c>
      <c r="L56" s="81">
        <f t="shared" si="19"/>
        <v>378</v>
      </c>
      <c r="M56" s="81">
        <f t="shared" si="20"/>
        <v>378</v>
      </c>
      <c r="N56" s="81">
        <f t="shared" si="21"/>
        <v>677.40000000000009</v>
      </c>
      <c r="O56" s="81">
        <f t="shared" si="22"/>
        <v>677.40000000000009</v>
      </c>
      <c r="P56" s="81">
        <f t="shared" si="23"/>
        <v>75386.0625</v>
      </c>
      <c r="Q56" s="81">
        <f t="shared" si="24"/>
        <v>9333.5124999999989</v>
      </c>
      <c r="R56" s="81">
        <f t="shared" si="25"/>
        <v>1134</v>
      </c>
      <c r="S56" s="81">
        <f t="shared" si="26"/>
        <v>756</v>
      </c>
      <c r="T56" s="81">
        <f t="shared" si="27"/>
        <v>2032.2000000000003</v>
      </c>
      <c r="U56" s="81">
        <f t="shared" si="28"/>
        <v>1354.8000000000002</v>
      </c>
      <c r="V56" s="81">
        <f t="shared" si="13"/>
        <v>75.386062499999994</v>
      </c>
      <c r="W56" s="81">
        <f t="shared" si="14"/>
        <v>9.3335124999999994</v>
      </c>
      <c r="X56" s="81">
        <f t="shared" si="15"/>
        <v>1.1339999999999999</v>
      </c>
      <c r="Y56" s="81">
        <f t="shared" si="16"/>
        <v>0.75600000000000001</v>
      </c>
      <c r="Z56" s="81">
        <f t="shared" si="17"/>
        <v>2.0322000000000005</v>
      </c>
      <c r="AA56" s="81">
        <f t="shared" si="18"/>
        <v>1.3548000000000002</v>
      </c>
    </row>
    <row r="57" spans="1:237" ht="28" customHeight="1" x14ac:dyDescent="0.35">
      <c r="C57" s="13" t="s">
        <v>661</v>
      </c>
      <c r="D57" s="81">
        <f>IFERROR(VLOOKUP(C57,'4.3.1 Bilan P.brutes EuST 2023'!$B$5:$N$41,13,FALSE),IFERROR((VLOOKUP('4.1 Bilan peaux brutes (2023)'!C57,'4.2.1 Bilan P.brutes FAO 2023'!$C$5:$D$200,2,FALSE)*75%),"-"))</f>
        <v>990750</v>
      </c>
      <c r="E57" s="81">
        <f>IFERROR(VLOOKUP(C57,'4.3.1 Bilan P.brutes EuST 2023'!$B$5:$M$41,12,FALSE),IFERROR((VLOOKUP('4.1 Bilan peaux brutes (2023)'!C57,'4.2.1 Bilan P.brutes FAO 2023'!$C$5:$D$200,2)*25%),"-"))</f>
        <v>330250</v>
      </c>
      <c r="F57" s="81">
        <f>IFERROR((VLOOKUP(C57,'4.2.1 Bilan P.brutes FAO 2023'!$C$5:$F$200,4,FALSE)*50%),"-")</f>
        <v>683000</v>
      </c>
      <c r="G57" s="81">
        <f>IFERROR((VLOOKUP(C57,'4.2.1 Bilan P.brutes FAO 2023'!$C$5:$F$200,4,FALSE)*50%),"-")</f>
        <v>683000</v>
      </c>
      <c r="H57" s="81">
        <f>IFERROR((VLOOKUP(C57,'4.2.1 Bilan P.brutes FAO 2023'!$C$5:$H$200,6,FALSE)*50%),"-")</f>
        <v>398500</v>
      </c>
      <c r="I57" s="81">
        <f>IFERROR((VLOOKUP(C57,'4.2.1 Bilan P.brutes FAO 2023'!$C$5:$H$200,6,FALSE)*50%),"-")</f>
        <v>398500</v>
      </c>
      <c r="J57" s="81">
        <f t="shared" si="11"/>
        <v>941212.5</v>
      </c>
      <c r="K57" s="81">
        <f t="shared" si="12"/>
        <v>313737.5</v>
      </c>
      <c r="L57" s="81">
        <f t="shared" si="19"/>
        <v>273200</v>
      </c>
      <c r="M57" s="81">
        <f t="shared" si="20"/>
        <v>273200</v>
      </c>
      <c r="N57" s="81">
        <f t="shared" si="21"/>
        <v>159400</v>
      </c>
      <c r="O57" s="81">
        <f t="shared" si="22"/>
        <v>159400</v>
      </c>
      <c r="P57" s="81">
        <f t="shared" si="23"/>
        <v>32942437.5</v>
      </c>
      <c r="Q57" s="81">
        <f t="shared" si="24"/>
        <v>4078587.5</v>
      </c>
      <c r="R57" s="81">
        <f t="shared" si="25"/>
        <v>819600</v>
      </c>
      <c r="S57" s="81">
        <f t="shared" si="26"/>
        <v>546400</v>
      </c>
      <c r="T57" s="81">
        <f t="shared" si="27"/>
        <v>478200</v>
      </c>
      <c r="U57" s="81">
        <f t="shared" si="28"/>
        <v>318800</v>
      </c>
      <c r="V57" s="81">
        <f t="shared" si="13"/>
        <v>32942.4375</v>
      </c>
      <c r="W57" s="81">
        <f t="shared" si="14"/>
        <v>4078.5875000000001</v>
      </c>
      <c r="X57" s="81">
        <f t="shared" si="15"/>
        <v>819.6</v>
      </c>
      <c r="Y57" s="81">
        <f t="shared" si="16"/>
        <v>546.4</v>
      </c>
      <c r="Z57" s="81">
        <f t="shared" si="17"/>
        <v>478.2</v>
      </c>
      <c r="AA57" s="81">
        <f t="shared" si="18"/>
        <v>318.8</v>
      </c>
    </row>
    <row r="58" spans="1:237" ht="28" customHeight="1" x14ac:dyDescent="0.35">
      <c r="C58" s="13" t="s">
        <v>676</v>
      </c>
      <c r="D58" s="81">
        <f>IFERROR(VLOOKUP(C58,'4.3.1 Bilan P.brutes EuST 2023'!$B$5:$N$41,13,FALSE),IFERROR((VLOOKUP('4.1 Bilan peaux brutes (2023)'!C58,'4.2.1 Bilan P.brutes FAO 2023'!$C$5:$D$200,2,FALSE)*75%),"-"))</f>
        <v>79666.5</v>
      </c>
      <c r="E58" s="81">
        <f>IFERROR(VLOOKUP(C58,'4.3.1 Bilan P.brutes EuST 2023'!$B$5:$M$41,12,FALSE),IFERROR((VLOOKUP('4.1 Bilan peaux brutes (2023)'!C58,'4.2.1 Bilan P.brutes FAO 2023'!$C$5:$D$200,2)*25%),"-"))</f>
        <v>174.75</v>
      </c>
      <c r="F58" s="81">
        <f>IFERROR((VLOOKUP(C58,'4.2.1 Bilan P.brutes FAO 2023'!$C$5:$F$200,4,FALSE)*50%),"-")</f>
        <v>1264.5</v>
      </c>
      <c r="G58" s="81">
        <f>IFERROR((VLOOKUP(C58,'4.2.1 Bilan P.brutes FAO 2023'!$C$5:$F$200,4,FALSE)*50%),"-")</f>
        <v>1264.5</v>
      </c>
      <c r="H58" s="81">
        <f>IFERROR((VLOOKUP(C58,'4.2.1 Bilan P.brutes FAO 2023'!$C$5:$H$200,6,FALSE)*50%),"-")</f>
        <v>2666</v>
      </c>
      <c r="I58" s="81">
        <f>IFERROR((VLOOKUP(C58,'4.2.1 Bilan P.brutes FAO 2023'!$C$5:$H$200,6,FALSE)*50%),"-")</f>
        <v>2666</v>
      </c>
      <c r="J58" s="81">
        <f t="shared" si="11"/>
        <v>75683.175000000003</v>
      </c>
      <c r="K58" s="81">
        <f t="shared" si="12"/>
        <v>166.01249999999999</v>
      </c>
      <c r="L58" s="81">
        <f t="shared" si="19"/>
        <v>505.8</v>
      </c>
      <c r="M58" s="81">
        <f t="shared" si="20"/>
        <v>505.8</v>
      </c>
      <c r="N58" s="81">
        <f t="shared" si="21"/>
        <v>1066.4000000000001</v>
      </c>
      <c r="O58" s="81">
        <f t="shared" si="22"/>
        <v>1066.4000000000001</v>
      </c>
      <c r="P58" s="81">
        <f t="shared" si="23"/>
        <v>2648911.125</v>
      </c>
      <c r="Q58" s="81">
        <f t="shared" si="24"/>
        <v>2158.1624999999999</v>
      </c>
      <c r="R58" s="81">
        <f t="shared" si="25"/>
        <v>1517.4</v>
      </c>
      <c r="S58" s="81">
        <f t="shared" si="26"/>
        <v>1011.6</v>
      </c>
      <c r="T58" s="81">
        <f t="shared" si="27"/>
        <v>3199.2000000000003</v>
      </c>
      <c r="U58" s="81">
        <f t="shared" si="28"/>
        <v>2132.8000000000002</v>
      </c>
      <c r="V58" s="81">
        <f t="shared" si="13"/>
        <v>2648.9111250000001</v>
      </c>
      <c r="W58" s="81">
        <f t="shared" si="14"/>
        <v>2.1581625</v>
      </c>
      <c r="X58" s="81">
        <f t="shared" si="15"/>
        <v>1.5174000000000001</v>
      </c>
      <c r="Y58" s="81">
        <f t="shared" si="16"/>
        <v>1.0116000000000001</v>
      </c>
      <c r="Z58" s="81">
        <f t="shared" si="17"/>
        <v>3.1992000000000003</v>
      </c>
      <c r="AA58" s="81">
        <f t="shared" si="18"/>
        <v>2.1328</v>
      </c>
    </row>
    <row r="59" spans="1:237" ht="28" customHeight="1" x14ac:dyDescent="0.35">
      <c r="C59" s="13" t="s">
        <v>250</v>
      </c>
      <c r="D59" s="81">
        <f>IFERROR(VLOOKUP(C59,'4.3.1 Bilan P.brutes EuST 2023'!$B$5:$N$41,13,FALSE),IFERROR((VLOOKUP('4.1 Bilan peaux brutes (2023)'!C59,'4.2.1 Bilan P.brutes FAO 2023'!$C$5:$D$200,2,FALSE)*75%),"-"))</f>
        <v>63888.75</v>
      </c>
      <c r="E59" s="81">
        <f>IFERROR(VLOOKUP(C59,'4.3.1 Bilan P.brutes EuST 2023'!$B$5:$M$41,12,FALSE),IFERROR((VLOOKUP('4.1 Bilan peaux brutes (2023)'!C59,'4.2.1 Bilan P.brutes FAO 2023'!$C$5:$D$200,2)*25%),"-"))</f>
        <v>21296.25</v>
      </c>
      <c r="F59" s="81">
        <f>IFERROR((VLOOKUP(C59,'4.2.1 Bilan P.brutes FAO 2023'!$C$5:$F$200,4,FALSE)*50%),"-")</f>
        <v>128505</v>
      </c>
      <c r="G59" s="81">
        <f>IFERROR((VLOOKUP(C59,'4.2.1 Bilan P.brutes FAO 2023'!$C$5:$F$200,4,FALSE)*50%),"-")</f>
        <v>128505</v>
      </c>
      <c r="H59" s="81">
        <f>IFERROR((VLOOKUP(C59,'4.2.1 Bilan P.brutes FAO 2023'!$C$5:$H$200,6,FALSE)*50%),"-")</f>
        <v>1663499</v>
      </c>
      <c r="I59" s="81">
        <f>IFERROR((VLOOKUP(C59,'4.2.1 Bilan P.brutes FAO 2023'!$C$5:$H$200,6,FALSE)*50%),"-")</f>
        <v>1663499</v>
      </c>
      <c r="J59" s="81">
        <f t="shared" si="11"/>
        <v>60694.3125</v>
      </c>
      <c r="K59" s="81">
        <f t="shared" si="12"/>
        <v>20231.4375</v>
      </c>
      <c r="L59" s="81">
        <f t="shared" si="19"/>
        <v>51402</v>
      </c>
      <c r="M59" s="81">
        <f t="shared" si="20"/>
        <v>51402</v>
      </c>
      <c r="N59" s="81">
        <f t="shared" si="21"/>
        <v>665399.60000000009</v>
      </c>
      <c r="O59" s="81">
        <f t="shared" si="22"/>
        <v>665399.60000000009</v>
      </c>
      <c r="P59" s="81">
        <f t="shared" si="23"/>
        <v>2124300.9375</v>
      </c>
      <c r="Q59" s="81">
        <f t="shared" si="24"/>
        <v>263008.6875</v>
      </c>
      <c r="R59" s="81">
        <f t="shared" si="25"/>
        <v>154206</v>
      </c>
      <c r="S59" s="81">
        <f t="shared" si="26"/>
        <v>102804</v>
      </c>
      <c r="T59" s="81">
        <f t="shared" si="27"/>
        <v>1996198.8000000003</v>
      </c>
      <c r="U59" s="81">
        <f t="shared" si="28"/>
        <v>1330799.2000000002</v>
      </c>
      <c r="V59" s="81">
        <f t="shared" si="13"/>
        <v>2124.3009375000001</v>
      </c>
      <c r="W59" s="81">
        <f t="shared" si="14"/>
        <v>263.00868750000001</v>
      </c>
      <c r="X59" s="81">
        <f t="shared" si="15"/>
        <v>154.20599999999999</v>
      </c>
      <c r="Y59" s="81">
        <f t="shared" si="16"/>
        <v>102.804</v>
      </c>
      <c r="Z59" s="81">
        <f t="shared" si="17"/>
        <v>1996.1988000000003</v>
      </c>
      <c r="AA59" s="81">
        <f t="shared" si="18"/>
        <v>1330.7992000000002</v>
      </c>
    </row>
    <row r="60" spans="1:237" ht="28" customHeight="1" x14ac:dyDescent="0.35">
      <c r="C60" s="13" t="s">
        <v>662</v>
      </c>
      <c r="D60" s="81">
        <f>IFERROR(VLOOKUP(C60,'4.3.1 Bilan P.brutes EuST 2023'!$B$5:$N$41,13,FALSE),IFERROR((VLOOKUP('4.1 Bilan peaux brutes (2023)'!C60,'4.2.1 Bilan P.brutes FAO 2023'!$C$5:$D$200,2,FALSE)*75%),"-"))</f>
        <v>871215.75</v>
      </c>
      <c r="E60" s="81">
        <f>IFERROR(VLOOKUP(C60,'4.3.1 Bilan P.brutes EuST 2023'!$B$5:$M$41,12,FALSE),IFERROR((VLOOKUP('4.1 Bilan peaux brutes (2023)'!C60,'4.2.1 Bilan P.brutes FAO 2023'!$C$5:$D$200,2)*25%),"-"))</f>
        <v>290405.25</v>
      </c>
      <c r="F60" s="81">
        <f>IFERROR((VLOOKUP(C60,'4.2.1 Bilan P.brutes FAO 2023'!$C$5:$F$200,4,FALSE)*50%),"-")</f>
        <v>254187</v>
      </c>
      <c r="G60" s="81">
        <f>IFERROR((VLOOKUP(C60,'4.2.1 Bilan P.brutes FAO 2023'!$C$5:$F$200,4,FALSE)*50%),"-")</f>
        <v>254187</v>
      </c>
      <c r="H60" s="81">
        <f>IFERROR((VLOOKUP(C60,'4.2.1 Bilan P.brutes FAO 2023'!$C$5:$H$200,6,FALSE)*50%),"-")</f>
        <v>4909.5</v>
      </c>
      <c r="I60" s="81">
        <f>IFERROR((VLOOKUP(C60,'4.2.1 Bilan P.brutes FAO 2023'!$C$5:$H$200,6,FALSE)*50%),"-")</f>
        <v>4909.5</v>
      </c>
      <c r="J60" s="81">
        <f t="shared" si="11"/>
        <v>827654.96249999991</v>
      </c>
      <c r="K60" s="81">
        <f t="shared" si="12"/>
        <v>275884.98749999999</v>
      </c>
      <c r="L60" s="81">
        <f t="shared" si="19"/>
        <v>101674.8</v>
      </c>
      <c r="M60" s="81">
        <f t="shared" si="20"/>
        <v>101674.8</v>
      </c>
      <c r="N60" s="81">
        <f t="shared" si="21"/>
        <v>1963.8000000000002</v>
      </c>
      <c r="O60" s="81">
        <f t="shared" si="22"/>
        <v>1963.8000000000002</v>
      </c>
      <c r="P60" s="81">
        <f t="shared" si="23"/>
        <v>28967923.687499996</v>
      </c>
      <c r="Q60" s="81">
        <f t="shared" si="24"/>
        <v>3586504.8374999999</v>
      </c>
      <c r="R60" s="81">
        <f t="shared" si="25"/>
        <v>305024.40000000002</v>
      </c>
      <c r="S60" s="81">
        <f t="shared" si="26"/>
        <v>203349.6</v>
      </c>
      <c r="T60" s="81">
        <f t="shared" si="27"/>
        <v>5891.4000000000005</v>
      </c>
      <c r="U60" s="81">
        <f t="shared" si="28"/>
        <v>3927.6000000000004</v>
      </c>
      <c r="V60" s="81">
        <f t="shared" si="13"/>
        <v>28967.923687499995</v>
      </c>
      <c r="W60" s="81">
        <f t="shared" si="14"/>
        <v>3586.5048375000001</v>
      </c>
      <c r="X60" s="81">
        <f t="shared" si="15"/>
        <v>305.02440000000001</v>
      </c>
      <c r="Y60" s="81">
        <f t="shared" si="16"/>
        <v>203.34960000000001</v>
      </c>
      <c r="Z60" s="81">
        <f t="shared" si="17"/>
        <v>5.8914000000000009</v>
      </c>
      <c r="AA60" s="81">
        <f t="shared" si="18"/>
        <v>3.9276000000000004</v>
      </c>
    </row>
    <row r="61" spans="1:237" ht="28" customHeight="1" x14ac:dyDescent="0.35">
      <c r="C61" s="13" t="s">
        <v>663</v>
      </c>
      <c r="D61" s="81">
        <f>IFERROR(VLOOKUP(C61,'4.3.1 Bilan P.brutes EuST 2023'!$B$5:$N$41,13,FALSE),IFERROR((VLOOKUP('4.1 Bilan peaux brutes (2023)'!C61,'4.2.1 Bilan P.brutes FAO 2023'!$C$5:$D$200,2,FALSE)*75%),"-"))</f>
        <v>187829.25</v>
      </c>
      <c r="E61" s="81">
        <f>IFERROR(VLOOKUP(C61,'4.3.1 Bilan P.brutes EuST 2023'!$B$5:$M$41,12,FALSE),IFERROR((VLOOKUP('4.1 Bilan peaux brutes (2023)'!C61,'4.2.1 Bilan P.brutes FAO 2023'!$C$5:$D$200,2)*25%),"-"))</f>
        <v>62609.75</v>
      </c>
      <c r="F61" s="81" t="str">
        <f>IFERROR((VLOOKUP(C61,'4.2.1 Bilan P.brutes FAO 2023'!$C$5:$F$200,4,FALSE)*50%),"-")</f>
        <v>-</v>
      </c>
      <c r="G61" s="81" t="str">
        <f>IFERROR((VLOOKUP(C61,'4.2.1 Bilan P.brutes FAO 2023'!$C$5:$F$200,4,FALSE)*50%),"-")</f>
        <v>-</v>
      </c>
      <c r="H61" s="81">
        <f>IFERROR((VLOOKUP(C61,'4.2.1 Bilan P.brutes FAO 2023'!$C$5:$H$200,6,FALSE)*50%),"-")</f>
        <v>374559.5</v>
      </c>
      <c r="I61" s="81">
        <f>IFERROR((VLOOKUP(C61,'4.2.1 Bilan P.brutes FAO 2023'!$C$5:$H$200,6,FALSE)*50%),"-")</f>
        <v>374559.5</v>
      </c>
      <c r="J61" s="81">
        <f t="shared" si="11"/>
        <v>178437.78750000001</v>
      </c>
      <c r="K61" s="81">
        <f t="shared" si="12"/>
        <v>59479.262499999997</v>
      </c>
      <c r="L61" s="81" t="str">
        <f t="shared" si="19"/>
        <v>-</v>
      </c>
      <c r="M61" s="81" t="str">
        <f t="shared" si="20"/>
        <v>-</v>
      </c>
      <c r="N61" s="81">
        <f t="shared" si="21"/>
        <v>149823.80000000002</v>
      </c>
      <c r="O61" s="81">
        <f t="shared" si="22"/>
        <v>149823.80000000002</v>
      </c>
      <c r="P61" s="81">
        <f t="shared" si="23"/>
        <v>6245322.5625</v>
      </c>
      <c r="Q61" s="81">
        <f t="shared" si="24"/>
        <v>773230.41249999998</v>
      </c>
      <c r="R61" s="81" t="str">
        <f t="shared" si="25"/>
        <v>-</v>
      </c>
      <c r="S61" s="81" t="str">
        <f t="shared" si="26"/>
        <v>-</v>
      </c>
      <c r="T61" s="81">
        <f t="shared" si="27"/>
        <v>449471.4</v>
      </c>
      <c r="U61" s="81">
        <f t="shared" si="28"/>
        <v>299647.60000000003</v>
      </c>
      <c r="V61" s="81">
        <f t="shared" si="13"/>
        <v>6245.3225624999995</v>
      </c>
      <c r="W61" s="81">
        <f t="shared" si="14"/>
        <v>773.23041249999994</v>
      </c>
      <c r="X61" s="81" t="str">
        <f t="shared" si="15"/>
        <v>-</v>
      </c>
      <c r="Y61" s="81" t="str">
        <f t="shared" si="16"/>
        <v>-</v>
      </c>
      <c r="Z61" s="81">
        <f t="shared" si="17"/>
        <v>449.47140000000002</v>
      </c>
      <c r="AA61" s="81">
        <f t="shared" si="18"/>
        <v>299.64760000000001</v>
      </c>
    </row>
    <row r="62" spans="1:237" s="82" customFormat="1" ht="28" customHeight="1" x14ac:dyDescent="0.35">
      <c r="A62" s="14"/>
      <c r="B62" s="14"/>
      <c r="C62" s="13" t="s">
        <v>251</v>
      </c>
      <c r="D62" s="83">
        <f>IFERROR(VLOOKUP(C62,'4.3.1 Bilan P.brutes EuST 2023'!$B$5:$N$41,13,FALSE),IFERROR((VLOOKUP('4.1 Bilan peaux brutes (2023)'!C62,'4.2.1 Bilan P.brutes FAO 2023'!$C$5:$D$200,2,FALSE)*75%),"-"))</f>
        <v>2389360</v>
      </c>
      <c r="E62" s="83">
        <f>IFERROR(VLOOKUP(C62,'4.3.1 Bilan P.brutes EuST 2023'!$B$5:$M$41,12,FALSE),IFERROR((VLOOKUP('4.1 Bilan peaux brutes (2023)'!C62,'4.2.1 Bilan P.brutes FAO 2023'!$C$5:$D$200,2)*25%),"-"))</f>
        <v>61150</v>
      </c>
      <c r="F62" s="83">
        <f>IFERROR((VLOOKUP(C62,'4.2.1 Bilan P.brutes FAO 2023'!$C$5:$F$200,4,FALSE)*50%),"-")</f>
        <v>4185450</v>
      </c>
      <c r="G62" s="83">
        <f>IFERROR((VLOOKUP(C62,'4.2.1 Bilan P.brutes FAO 2023'!$C$5:$F$200,4,FALSE)*50%),"-")</f>
        <v>4185450</v>
      </c>
      <c r="H62" s="83">
        <f>IFERROR((VLOOKUP(C62,'4.2.1 Bilan P.brutes FAO 2023'!$C$5:$H$200,6,FALSE)*50%),"-")</f>
        <v>575770</v>
      </c>
      <c r="I62" s="83">
        <f>IFERROR((VLOOKUP(C62,'4.2.1 Bilan P.brutes FAO 2023'!$C$5:$H$200,6,FALSE)*50%),"-")</f>
        <v>575770</v>
      </c>
      <c r="J62" s="83">
        <f t="shared" si="11"/>
        <v>2269892</v>
      </c>
      <c r="K62" s="83">
        <f t="shared" si="12"/>
        <v>58092.5</v>
      </c>
      <c r="L62" s="83">
        <f t="shared" si="19"/>
        <v>1674180</v>
      </c>
      <c r="M62" s="83">
        <f t="shared" si="20"/>
        <v>1674180</v>
      </c>
      <c r="N62" s="83">
        <f t="shared" si="21"/>
        <v>230308</v>
      </c>
      <c r="O62" s="83">
        <f t="shared" si="22"/>
        <v>230308</v>
      </c>
      <c r="P62" s="83">
        <f t="shared" si="23"/>
        <v>79446220</v>
      </c>
      <c r="Q62" s="83">
        <f t="shared" si="24"/>
        <v>755202.5</v>
      </c>
      <c r="R62" s="83">
        <f t="shared" si="25"/>
        <v>5022540</v>
      </c>
      <c r="S62" s="83">
        <f t="shared" si="26"/>
        <v>3348360</v>
      </c>
      <c r="T62" s="83">
        <f t="shared" si="27"/>
        <v>690924</v>
      </c>
      <c r="U62" s="83">
        <f t="shared" si="28"/>
        <v>460616</v>
      </c>
      <c r="V62" s="151">
        <f t="shared" si="13"/>
        <v>79446.22</v>
      </c>
      <c r="W62" s="151">
        <f t="shared" si="14"/>
        <v>755.20249999999999</v>
      </c>
      <c r="X62" s="151">
        <f t="shared" si="15"/>
        <v>5022.54</v>
      </c>
      <c r="Y62" s="151">
        <f t="shared" si="16"/>
        <v>3348.36</v>
      </c>
      <c r="Z62" s="151">
        <f t="shared" si="17"/>
        <v>690.92399999999998</v>
      </c>
      <c r="AA62" s="151">
        <f t="shared" si="18"/>
        <v>460.61599999999999</v>
      </c>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14"/>
      <c r="BS62" s="14"/>
      <c r="BT62" s="14"/>
      <c r="BU62" s="14"/>
      <c r="BV62" s="14"/>
      <c r="BW62" s="14"/>
      <c r="BX62" s="14"/>
      <c r="BY62" s="14"/>
      <c r="BZ62" s="14"/>
      <c r="CA62" s="14"/>
      <c r="CB62" s="14"/>
      <c r="CC62" s="14"/>
      <c r="CD62" s="14"/>
      <c r="CE62" s="14"/>
      <c r="CF62" s="14"/>
      <c r="CG62" s="14"/>
      <c r="CH62" s="14"/>
      <c r="CI62" s="14"/>
      <c r="CJ62" s="14"/>
      <c r="CK62" s="14"/>
      <c r="CL62" s="14"/>
      <c r="CM62" s="14"/>
      <c r="CN62" s="14"/>
      <c r="CO62" s="14"/>
      <c r="CP62" s="14"/>
      <c r="CQ62" s="14"/>
      <c r="CR62" s="14"/>
      <c r="CS62" s="14"/>
      <c r="CT62" s="14"/>
      <c r="CU62" s="14"/>
      <c r="CV62" s="14"/>
      <c r="CW62" s="14"/>
      <c r="CX62" s="14"/>
      <c r="CY62" s="14"/>
      <c r="CZ62" s="14"/>
      <c r="DA62" s="14"/>
      <c r="DB62" s="14"/>
      <c r="DC62" s="14"/>
      <c r="DD62" s="14"/>
      <c r="DE62" s="14"/>
      <c r="DF62" s="14"/>
      <c r="DG62" s="14"/>
      <c r="DH62" s="14"/>
      <c r="DI62" s="14"/>
      <c r="DJ62" s="14"/>
      <c r="DK62" s="14"/>
      <c r="DL62" s="14"/>
      <c r="DM62" s="14"/>
      <c r="DN62" s="14"/>
      <c r="DO62" s="14"/>
      <c r="DP62" s="14"/>
      <c r="DQ62" s="14"/>
      <c r="DR62" s="14"/>
      <c r="DS62" s="14"/>
      <c r="DT62" s="14"/>
      <c r="DU62" s="14"/>
      <c r="DV62" s="14"/>
      <c r="DW62" s="14"/>
      <c r="DX62" s="14"/>
      <c r="DY62" s="14"/>
      <c r="DZ62" s="14"/>
      <c r="EA62" s="14"/>
      <c r="EB62" s="14"/>
      <c r="EC62" s="14"/>
      <c r="ED62" s="14"/>
      <c r="EE62" s="14"/>
      <c r="EF62" s="14"/>
      <c r="EG62" s="14"/>
      <c r="EH62" s="14"/>
      <c r="EI62" s="14"/>
      <c r="EJ62" s="3"/>
      <c r="EK62" s="3"/>
      <c r="EL62" s="3"/>
      <c r="EM62" s="3"/>
      <c r="EN62" s="3"/>
      <c r="EO62" s="3"/>
      <c r="EP62" s="3"/>
      <c r="EQ62" s="3"/>
      <c r="ER62" s="3"/>
      <c r="ES62" s="3"/>
      <c r="ET62" s="3"/>
      <c r="EU62" s="3"/>
      <c r="EV62" s="3"/>
      <c r="EW62" s="3"/>
      <c r="EX62" s="3"/>
      <c r="EY62" s="3"/>
      <c r="EZ62" s="3"/>
      <c r="FA62" s="3"/>
      <c r="FB62" s="3"/>
      <c r="FC62" s="3"/>
      <c r="FD62" s="3"/>
      <c r="FE62" s="3"/>
      <c r="FF62" s="3"/>
      <c r="FG62" s="3"/>
      <c r="FH62" s="3"/>
      <c r="FI62" s="3"/>
      <c r="FJ62" s="3"/>
      <c r="FK62" s="3"/>
      <c r="FL62" s="3"/>
      <c r="FM62" s="3"/>
      <c r="FN62" s="3"/>
      <c r="FO62" s="3"/>
      <c r="FP62" s="3"/>
      <c r="FQ62" s="3"/>
      <c r="FR62" s="3"/>
      <c r="FS62" s="3"/>
      <c r="FT62" s="3"/>
      <c r="FU62" s="3"/>
      <c r="FV62" s="3"/>
      <c r="FW62" s="3"/>
      <c r="FX62" s="3"/>
      <c r="FY62" s="3"/>
      <c r="FZ62" s="3"/>
      <c r="GA62" s="3"/>
      <c r="GB62" s="3"/>
      <c r="GC62" s="3"/>
      <c r="GD62" s="3"/>
      <c r="GE62" s="3"/>
      <c r="GF62" s="3"/>
      <c r="GG62" s="3"/>
      <c r="GH62" s="3"/>
      <c r="GI62" s="3"/>
      <c r="GJ62" s="3"/>
      <c r="GK62" s="3"/>
      <c r="GL62" s="3"/>
      <c r="GM62" s="3"/>
      <c r="GN62" s="3"/>
      <c r="GO62" s="3"/>
      <c r="GP62" s="3"/>
      <c r="GQ62" s="3"/>
      <c r="GR62" s="3"/>
      <c r="GS62" s="3"/>
      <c r="GT62" s="3"/>
      <c r="GU62" s="3"/>
      <c r="GV62" s="3"/>
      <c r="GW62" s="3"/>
      <c r="GX62" s="3"/>
      <c r="GY62" s="3"/>
      <c r="GZ62" s="3"/>
      <c r="HA62" s="3"/>
      <c r="HB62" s="3"/>
      <c r="HC62" s="3"/>
      <c r="HD62" s="3"/>
      <c r="HE62" s="3"/>
      <c r="HF62" s="3"/>
      <c r="HG62" s="3"/>
      <c r="HH62" s="3"/>
      <c r="HI62" s="3"/>
      <c r="HJ62" s="3"/>
      <c r="HK62" s="3"/>
      <c r="HL62" s="3"/>
      <c r="HM62" s="3"/>
      <c r="HN62" s="3"/>
      <c r="HO62" s="3"/>
      <c r="HP62" s="3"/>
      <c r="HQ62" s="3"/>
      <c r="HR62" s="3"/>
      <c r="HS62" s="3"/>
      <c r="HT62" s="3"/>
      <c r="HU62" s="3"/>
      <c r="HV62" s="3"/>
      <c r="HW62" s="3"/>
      <c r="HX62" s="3"/>
      <c r="HY62" s="3"/>
      <c r="HZ62" s="3"/>
      <c r="IA62" s="3"/>
      <c r="IB62" s="3"/>
      <c r="IC62" s="3"/>
    </row>
    <row r="63" spans="1:237" s="82" customFormat="1" ht="28" customHeight="1" x14ac:dyDescent="0.35">
      <c r="A63" s="14"/>
      <c r="B63" s="14"/>
      <c r="C63" s="13" t="s">
        <v>252</v>
      </c>
      <c r="D63" s="83">
        <f>IFERROR(VLOOKUP(C63,'4.3.1 Bilan P.brutes EuST 2023'!$B$5:$N$41,13,FALSE),IFERROR((VLOOKUP('4.1 Bilan peaux brutes (2023)'!C63,'4.2.1 Bilan P.brutes FAO 2023'!$C$5:$D$200,2,FALSE)*75%),"-"))</f>
        <v>29530</v>
      </c>
      <c r="E63" s="83">
        <f>IFERROR(VLOOKUP(C63,'4.3.1 Bilan P.brutes EuST 2023'!$B$5:$M$41,12,FALSE),IFERROR((VLOOKUP('4.1 Bilan peaux brutes (2023)'!C63,'4.2.1 Bilan P.brutes FAO 2023'!$C$5:$D$200,2)*25%),"-"))</f>
        <v>2220</v>
      </c>
      <c r="F63" s="83">
        <f>IFERROR((VLOOKUP(C63,'4.2.1 Bilan P.brutes FAO 2023'!$C$5:$F$200,4,FALSE)*50%),"-")</f>
        <v>6515</v>
      </c>
      <c r="G63" s="83">
        <f>IFERROR((VLOOKUP(C63,'4.2.1 Bilan P.brutes FAO 2023'!$C$5:$F$200,4,FALSE)*50%),"-")</f>
        <v>6515</v>
      </c>
      <c r="H63" s="83">
        <f>IFERROR((VLOOKUP(C63,'4.2.1 Bilan P.brutes FAO 2023'!$C$5:$H$200,6,FALSE)*50%),"-")</f>
        <v>250</v>
      </c>
      <c r="I63" s="83">
        <f>IFERROR((VLOOKUP(C63,'4.2.1 Bilan P.brutes FAO 2023'!$C$5:$H$200,6,FALSE)*50%),"-")</f>
        <v>250</v>
      </c>
      <c r="J63" s="83">
        <f t="shared" si="11"/>
        <v>28053.5</v>
      </c>
      <c r="K63" s="83">
        <f t="shared" si="12"/>
        <v>2109</v>
      </c>
      <c r="L63" s="83">
        <f t="shared" si="19"/>
        <v>2606</v>
      </c>
      <c r="M63" s="83">
        <f t="shared" si="20"/>
        <v>2606</v>
      </c>
      <c r="N63" s="83">
        <f t="shared" si="21"/>
        <v>100</v>
      </c>
      <c r="O63" s="83">
        <f t="shared" si="22"/>
        <v>100</v>
      </c>
      <c r="P63" s="83">
        <f t="shared" si="23"/>
        <v>981872.5</v>
      </c>
      <c r="Q63" s="83">
        <f t="shared" si="24"/>
        <v>27417</v>
      </c>
      <c r="R63" s="83">
        <f t="shared" si="25"/>
        <v>7818</v>
      </c>
      <c r="S63" s="83">
        <f t="shared" si="26"/>
        <v>5212</v>
      </c>
      <c r="T63" s="83">
        <f t="shared" si="27"/>
        <v>300</v>
      </c>
      <c r="U63" s="83">
        <f t="shared" si="28"/>
        <v>200</v>
      </c>
      <c r="V63" s="151">
        <f t="shared" si="13"/>
        <v>981.87249999999995</v>
      </c>
      <c r="W63" s="151">
        <f t="shared" si="14"/>
        <v>27.417000000000002</v>
      </c>
      <c r="X63" s="151">
        <f t="shared" si="15"/>
        <v>7.8179999999999996</v>
      </c>
      <c r="Y63" s="151">
        <f t="shared" si="16"/>
        <v>5.2119999999999997</v>
      </c>
      <c r="Z63" s="151">
        <f t="shared" si="17"/>
        <v>0.3</v>
      </c>
      <c r="AA63" s="151">
        <f t="shared" si="18"/>
        <v>0.2</v>
      </c>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c r="BP63" s="14"/>
      <c r="BQ63" s="14"/>
      <c r="BR63" s="14"/>
      <c r="BS63" s="14"/>
      <c r="BT63" s="14"/>
      <c r="BU63" s="14"/>
      <c r="BV63" s="14"/>
      <c r="BW63" s="14"/>
      <c r="BX63" s="14"/>
      <c r="BY63" s="14"/>
      <c r="BZ63" s="14"/>
      <c r="CA63" s="14"/>
      <c r="CB63" s="14"/>
      <c r="CC63" s="14"/>
      <c r="CD63" s="14"/>
      <c r="CE63" s="14"/>
      <c r="CF63" s="14"/>
      <c r="CG63" s="14"/>
      <c r="CH63" s="14"/>
      <c r="CI63" s="14"/>
      <c r="CJ63" s="14"/>
      <c r="CK63" s="14"/>
      <c r="CL63" s="14"/>
      <c r="CM63" s="14"/>
      <c r="CN63" s="14"/>
      <c r="CO63" s="14"/>
      <c r="CP63" s="14"/>
      <c r="CQ63" s="14"/>
      <c r="CR63" s="14"/>
      <c r="CS63" s="14"/>
      <c r="CT63" s="14"/>
      <c r="CU63" s="14"/>
      <c r="CV63" s="14"/>
      <c r="CW63" s="14"/>
      <c r="CX63" s="14"/>
      <c r="CY63" s="14"/>
      <c r="CZ63" s="14"/>
      <c r="DA63" s="14"/>
      <c r="DB63" s="14"/>
      <c r="DC63" s="14"/>
      <c r="DD63" s="14"/>
      <c r="DE63" s="14"/>
      <c r="DF63" s="14"/>
      <c r="DG63" s="14"/>
      <c r="DH63" s="14"/>
      <c r="DI63" s="14"/>
      <c r="DJ63" s="14"/>
      <c r="DK63" s="14"/>
      <c r="DL63" s="14"/>
      <c r="DM63" s="14"/>
      <c r="DN63" s="14"/>
      <c r="DO63" s="14"/>
      <c r="DP63" s="14"/>
      <c r="DQ63" s="14"/>
      <c r="DR63" s="14"/>
      <c r="DS63" s="14"/>
      <c r="DT63" s="14"/>
      <c r="DU63" s="14"/>
      <c r="DV63" s="14"/>
      <c r="DW63" s="14"/>
      <c r="DX63" s="14"/>
      <c r="DY63" s="14"/>
      <c r="DZ63" s="14"/>
      <c r="EA63" s="14"/>
      <c r="EB63" s="14"/>
      <c r="EC63" s="14"/>
      <c r="ED63" s="14"/>
      <c r="EE63" s="14"/>
      <c r="EF63" s="14"/>
      <c r="EG63" s="14"/>
      <c r="EH63" s="14"/>
      <c r="EI63" s="14"/>
      <c r="EJ63" s="3"/>
      <c r="EK63" s="3"/>
      <c r="EL63" s="3"/>
      <c r="EM63" s="3"/>
      <c r="EN63" s="3"/>
      <c r="EO63" s="3"/>
      <c r="EP63" s="3"/>
      <c r="EQ63" s="3"/>
      <c r="ER63" s="3"/>
      <c r="ES63" s="3"/>
      <c r="ET63" s="3"/>
      <c r="EU63" s="3"/>
      <c r="EV63" s="3"/>
      <c r="EW63" s="3"/>
      <c r="EX63" s="3"/>
      <c r="EY63" s="3"/>
      <c r="EZ63" s="3"/>
      <c r="FA63" s="3"/>
      <c r="FB63" s="3"/>
      <c r="FC63" s="3"/>
      <c r="FD63" s="3"/>
      <c r="FE63" s="3"/>
      <c r="FF63" s="3"/>
      <c r="FG63" s="3"/>
      <c r="FH63" s="3"/>
      <c r="FI63" s="3"/>
      <c r="FJ63" s="3"/>
      <c r="FK63" s="3"/>
      <c r="FL63" s="3"/>
      <c r="FM63" s="3"/>
      <c r="FN63" s="3"/>
      <c r="FO63" s="3"/>
      <c r="FP63" s="3"/>
      <c r="FQ63" s="3"/>
      <c r="FR63" s="3"/>
      <c r="FS63" s="3"/>
      <c r="FT63" s="3"/>
      <c r="FU63" s="3"/>
      <c r="FV63" s="3"/>
      <c r="FW63" s="3"/>
      <c r="FX63" s="3"/>
      <c r="FY63" s="3"/>
      <c r="FZ63" s="3"/>
      <c r="GA63" s="3"/>
      <c r="GB63" s="3"/>
      <c r="GC63" s="3"/>
      <c r="GD63" s="3"/>
      <c r="GE63" s="3"/>
      <c r="GF63" s="3"/>
      <c r="GG63" s="3"/>
      <c r="GH63" s="3"/>
      <c r="GI63" s="3"/>
      <c r="GJ63" s="3"/>
      <c r="GK63" s="3"/>
      <c r="GL63" s="3"/>
      <c r="GM63" s="3"/>
      <c r="GN63" s="3"/>
      <c r="GO63" s="3"/>
      <c r="GP63" s="3"/>
      <c r="GQ63" s="3"/>
      <c r="GR63" s="3"/>
      <c r="GS63" s="3"/>
      <c r="GT63" s="3"/>
      <c r="GU63" s="3"/>
      <c r="GV63" s="3"/>
      <c r="GW63" s="3"/>
      <c r="GX63" s="3"/>
      <c r="GY63" s="3"/>
      <c r="GZ63" s="3"/>
      <c r="HA63" s="3"/>
      <c r="HB63" s="3"/>
      <c r="HC63" s="3"/>
      <c r="HD63" s="3"/>
      <c r="HE63" s="3"/>
      <c r="HF63" s="3"/>
      <c r="HG63" s="3"/>
      <c r="HH63" s="3"/>
      <c r="HI63" s="3"/>
      <c r="HJ63" s="3"/>
      <c r="HK63" s="3"/>
      <c r="HL63" s="3"/>
      <c r="HM63" s="3"/>
      <c r="HN63" s="3"/>
      <c r="HO63" s="3"/>
      <c r="HP63" s="3"/>
      <c r="HQ63" s="3"/>
      <c r="HR63" s="3"/>
      <c r="HS63" s="3"/>
      <c r="HT63" s="3"/>
      <c r="HU63" s="3"/>
      <c r="HV63" s="3"/>
      <c r="HW63" s="3"/>
      <c r="HX63" s="3"/>
      <c r="HY63" s="3"/>
      <c r="HZ63" s="3"/>
      <c r="IA63" s="3"/>
      <c r="IB63" s="3"/>
      <c r="IC63" s="3"/>
    </row>
    <row r="64" spans="1:237" ht="28" customHeight="1" x14ac:dyDescent="0.35">
      <c r="C64" s="13" t="s">
        <v>253</v>
      </c>
      <c r="D64" s="81">
        <f>IFERROR(VLOOKUP(C64,'4.3.1 Bilan P.brutes EuST 2023'!$B$5:$N$41,13,FALSE),IFERROR((VLOOKUP('4.1 Bilan peaux brutes (2023)'!C64,'4.2.1 Bilan P.brutes FAO 2023'!$C$5:$D$200,2,FALSE)*75%),"-"))</f>
        <v>55800</v>
      </c>
      <c r="E64" s="81">
        <f>IFERROR(VLOOKUP(C64,'4.3.1 Bilan P.brutes EuST 2023'!$B$5:$M$41,12,FALSE),IFERROR((VLOOKUP('4.1 Bilan peaux brutes (2023)'!C64,'4.2.1 Bilan P.brutes FAO 2023'!$C$5:$D$200,2)*25%),"-"))</f>
        <v>18600</v>
      </c>
      <c r="F64" s="81">
        <f>IFERROR((VLOOKUP(C64,'4.2.1 Bilan P.brutes FAO 2023'!$C$5:$F$200,4,FALSE)*50%),"-")</f>
        <v>4658.5</v>
      </c>
      <c r="G64" s="81">
        <f>IFERROR((VLOOKUP(C64,'4.2.1 Bilan P.brutes FAO 2023'!$C$5:$F$200,4,FALSE)*50%),"-")</f>
        <v>4658.5</v>
      </c>
      <c r="H64" s="81">
        <f>IFERROR((VLOOKUP(C64,'4.2.1 Bilan P.brutes FAO 2023'!$C$5:$H$200,6,FALSE)*50%),"-")</f>
        <v>86303</v>
      </c>
      <c r="I64" s="81">
        <f>IFERROR((VLOOKUP(C64,'4.2.1 Bilan P.brutes FAO 2023'!$C$5:$H$200,6,FALSE)*50%),"-")</f>
        <v>86303</v>
      </c>
      <c r="J64" s="81">
        <f t="shared" si="11"/>
        <v>53010</v>
      </c>
      <c r="K64" s="81">
        <f t="shared" si="12"/>
        <v>17670</v>
      </c>
      <c r="L64" s="81">
        <f t="shared" si="19"/>
        <v>1863.4</v>
      </c>
      <c r="M64" s="81">
        <f t="shared" si="20"/>
        <v>1863.4</v>
      </c>
      <c r="N64" s="81">
        <f t="shared" si="21"/>
        <v>34521.200000000004</v>
      </c>
      <c r="O64" s="81">
        <f t="shared" si="22"/>
        <v>34521.200000000004</v>
      </c>
      <c r="P64" s="81">
        <f t="shared" si="23"/>
        <v>1855350</v>
      </c>
      <c r="Q64" s="81">
        <f t="shared" si="24"/>
        <v>229710</v>
      </c>
      <c r="R64" s="81">
        <f t="shared" si="25"/>
        <v>5590.2000000000007</v>
      </c>
      <c r="S64" s="81">
        <f t="shared" si="26"/>
        <v>3726.8</v>
      </c>
      <c r="T64" s="81">
        <f t="shared" si="27"/>
        <v>103563.6</v>
      </c>
      <c r="U64" s="81">
        <f t="shared" si="28"/>
        <v>69042.400000000009</v>
      </c>
      <c r="V64" s="81">
        <f t="shared" si="13"/>
        <v>1855.35</v>
      </c>
      <c r="W64" s="81">
        <f t="shared" si="14"/>
        <v>229.71</v>
      </c>
      <c r="X64" s="81">
        <f t="shared" si="15"/>
        <v>5.5902000000000012</v>
      </c>
      <c r="Y64" s="81">
        <f t="shared" si="16"/>
        <v>3.7268000000000003</v>
      </c>
      <c r="Z64" s="81">
        <f t="shared" si="17"/>
        <v>103.56360000000001</v>
      </c>
      <c r="AA64" s="81">
        <f t="shared" si="18"/>
        <v>69.042400000000015</v>
      </c>
    </row>
    <row r="65" spans="1:237" ht="28" customHeight="1" x14ac:dyDescent="0.35">
      <c r="C65" s="13" t="s">
        <v>664</v>
      </c>
      <c r="D65" s="81">
        <f>IFERROR(VLOOKUP(C65,'4.3.1 Bilan P.brutes EuST 2023'!$B$5:$N$41,13,FALSE),IFERROR((VLOOKUP('4.1 Bilan peaux brutes (2023)'!C65,'4.2.1 Bilan P.brutes FAO 2023'!$C$5:$D$200,2,FALSE)*75%),"-"))</f>
        <v>24941100</v>
      </c>
      <c r="E65" s="81">
        <f>IFERROR(VLOOKUP(C65,'4.3.1 Bilan P.brutes EuST 2023'!$B$5:$M$41,12,FALSE),IFERROR((VLOOKUP('4.1 Bilan peaux brutes (2023)'!C65,'4.2.1 Bilan P.brutes FAO 2023'!$C$5:$D$200,2)*25%),"-"))</f>
        <v>8313700</v>
      </c>
      <c r="F65" s="81">
        <f>IFERROR((VLOOKUP(C65,'4.2.1 Bilan P.brutes FAO 2023'!$C$5:$F$200,4,FALSE)*50%),"-")</f>
        <v>1131900</v>
      </c>
      <c r="G65" s="81">
        <f>IFERROR((VLOOKUP(C65,'4.2.1 Bilan P.brutes FAO 2023'!$C$5:$F$200,4,FALSE)*50%),"-")</f>
        <v>1131900</v>
      </c>
      <c r="H65" s="81">
        <f>IFERROR((VLOOKUP(C65,'4.2.1 Bilan P.brutes FAO 2023'!$C$5:$H$200,6,FALSE)*50%),"-")</f>
        <v>318300</v>
      </c>
      <c r="I65" s="81">
        <f>IFERROR((VLOOKUP(C65,'4.2.1 Bilan P.brutes FAO 2023'!$C$5:$H$200,6,FALSE)*50%),"-")</f>
        <v>318300</v>
      </c>
      <c r="J65" s="81">
        <f t="shared" si="11"/>
        <v>23694045</v>
      </c>
      <c r="K65" s="81">
        <f t="shared" si="12"/>
        <v>7898015</v>
      </c>
      <c r="L65" s="81">
        <f t="shared" si="19"/>
        <v>452760</v>
      </c>
      <c r="M65" s="81">
        <f t="shared" si="20"/>
        <v>452760</v>
      </c>
      <c r="N65" s="81">
        <f t="shared" si="21"/>
        <v>127320</v>
      </c>
      <c r="O65" s="81">
        <f t="shared" si="22"/>
        <v>127320</v>
      </c>
      <c r="P65" s="81">
        <f t="shared" si="23"/>
        <v>829291575</v>
      </c>
      <c r="Q65" s="81">
        <f t="shared" si="24"/>
        <v>102674195</v>
      </c>
      <c r="R65" s="81">
        <f t="shared" si="25"/>
        <v>1358280</v>
      </c>
      <c r="S65" s="81">
        <f t="shared" si="26"/>
        <v>905520</v>
      </c>
      <c r="T65" s="81">
        <f t="shared" si="27"/>
        <v>381960</v>
      </c>
      <c r="U65" s="81">
        <f t="shared" si="28"/>
        <v>254640</v>
      </c>
      <c r="V65" s="81">
        <f t="shared" si="13"/>
        <v>829291.57499999995</v>
      </c>
      <c r="W65" s="81">
        <f t="shared" si="14"/>
        <v>102674.19500000001</v>
      </c>
      <c r="X65" s="81">
        <f t="shared" si="15"/>
        <v>1358.28</v>
      </c>
      <c r="Y65" s="81">
        <f t="shared" si="16"/>
        <v>905.52</v>
      </c>
      <c r="Z65" s="81">
        <f t="shared" si="17"/>
        <v>381.96</v>
      </c>
      <c r="AA65" s="81">
        <f t="shared" si="18"/>
        <v>254.64</v>
      </c>
    </row>
    <row r="66" spans="1:237" ht="28" customHeight="1" x14ac:dyDescent="0.35">
      <c r="C66" s="13" t="s">
        <v>665</v>
      </c>
      <c r="D66" s="81">
        <f>IFERROR(VLOOKUP(C66,'4.3.1 Bilan P.brutes EuST 2023'!$B$5:$N$41,13,FALSE),IFERROR((VLOOKUP('4.1 Bilan peaux brutes (2023)'!C66,'4.2.1 Bilan P.brutes FAO 2023'!$C$5:$D$200,2,FALSE)*75%),"-"))</f>
        <v>2894041.5</v>
      </c>
      <c r="E66" s="81">
        <f>IFERROR(VLOOKUP(C66,'4.3.1 Bilan P.brutes EuST 2023'!$B$5:$M$41,12,FALSE),IFERROR((VLOOKUP('4.1 Bilan peaux brutes (2023)'!C66,'4.2.1 Bilan P.brutes FAO 2023'!$C$5:$D$200,2)*25%),"-"))</f>
        <v>964680.5</v>
      </c>
      <c r="F66" s="81">
        <f>IFERROR((VLOOKUP(C66,'4.2.1 Bilan P.brutes FAO 2023'!$C$5:$F$200,4,FALSE)*50%),"-")</f>
        <v>6153008.5</v>
      </c>
      <c r="G66" s="81">
        <f>IFERROR((VLOOKUP(C66,'4.2.1 Bilan P.brutes FAO 2023'!$C$5:$F$200,4,FALSE)*50%),"-")</f>
        <v>6153008.5</v>
      </c>
      <c r="H66" s="81">
        <f>IFERROR((VLOOKUP(C66,'4.2.1 Bilan P.brutes FAO 2023'!$C$5:$H$200,6,FALSE)*50%),"-")</f>
        <v>6979538</v>
      </c>
      <c r="I66" s="81">
        <f>IFERROR((VLOOKUP(C66,'4.2.1 Bilan P.brutes FAO 2023'!$C$5:$H$200,6,FALSE)*50%),"-")</f>
        <v>6979538</v>
      </c>
      <c r="J66" s="81">
        <f t="shared" si="11"/>
        <v>2749339.4249999998</v>
      </c>
      <c r="K66" s="81">
        <f t="shared" si="12"/>
        <v>916446.47499999998</v>
      </c>
      <c r="L66" s="81">
        <f t="shared" si="19"/>
        <v>2461203.4</v>
      </c>
      <c r="M66" s="81">
        <f t="shared" si="20"/>
        <v>2461203.4</v>
      </c>
      <c r="N66" s="81">
        <f t="shared" si="21"/>
        <v>2791815.2</v>
      </c>
      <c r="O66" s="81">
        <f t="shared" si="22"/>
        <v>2791815.2</v>
      </c>
      <c r="P66" s="81">
        <f t="shared" si="23"/>
        <v>96226879.875</v>
      </c>
      <c r="Q66" s="81">
        <f t="shared" si="24"/>
        <v>11913804.174999999</v>
      </c>
      <c r="R66" s="81">
        <f t="shared" si="25"/>
        <v>7383610.1999999993</v>
      </c>
      <c r="S66" s="81">
        <f t="shared" si="26"/>
        <v>4922406.8</v>
      </c>
      <c r="T66" s="81">
        <f t="shared" si="27"/>
        <v>8375445.6000000006</v>
      </c>
      <c r="U66" s="81">
        <f t="shared" si="28"/>
        <v>5583630.4000000004</v>
      </c>
      <c r="V66" s="81">
        <f t="shared" si="13"/>
        <v>96226.879874999999</v>
      </c>
      <c r="W66" s="81">
        <f t="shared" si="14"/>
        <v>11913.804174999999</v>
      </c>
      <c r="X66" s="81">
        <f t="shared" si="15"/>
        <v>7383.6101999999992</v>
      </c>
      <c r="Y66" s="81">
        <f t="shared" si="16"/>
        <v>4922.4067999999997</v>
      </c>
      <c r="Z66" s="81">
        <f t="shared" si="17"/>
        <v>8375.4456000000009</v>
      </c>
      <c r="AA66" s="81">
        <f t="shared" si="18"/>
        <v>5583.6304</v>
      </c>
    </row>
    <row r="67" spans="1:237" ht="28" customHeight="1" x14ac:dyDescent="0.35">
      <c r="C67" s="13" t="s">
        <v>675</v>
      </c>
      <c r="D67" s="81">
        <f>IFERROR(VLOOKUP(C67,'4.3.1 Bilan P.brutes EuST 2023'!$B$5:$N$41,13,FALSE),IFERROR((VLOOKUP('4.1 Bilan peaux brutes (2023)'!C67,'4.2.1 Bilan P.brutes FAO 2023'!$C$5:$D$200,2,FALSE)*75%),"-"))</f>
        <v>5641181.25</v>
      </c>
      <c r="E67" s="81">
        <f>IFERROR(VLOOKUP(C67,'4.3.1 Bilan P.brutes EuST 2023'!$B$5:$M$41,12,FALSE),IFERROR((VLOOKUP('4.1 Bilan peaux brutes (2023)'!C67,'4.2.1 Bilan P.brutes FAO 2023'!$C$5:$D$200,2)*25%),"-"))</f>
        <v>691524</v>
      </c>
      <c r="F67" s="81">
        <f>IFERROR((VLOOKUP(C67,'4.2.1 Bilan P.brutes FAO 2023'!$C$5:$F$200,4,FALSE)*50%),"-")</f>
        <v>5364073</v>
      </c>
      <c r="G67" s="81">
        <f>IFERROR((VLOOKUP(C67,'4.2.1 Bilan P.brutes FAO 2023'!$C$5:$F$200,4,FALSE)*50%),"-")</f>
        <v>5364073</v>
      </c>
      <c r="H67" s="81">
        <f>IFERROR((VLOOKUP(C67,'4.2.1 Bilan P.brutes FAO 2023'!$C$5:$H$200,6,FALSE)*50%),"-")</f>
        <v>491986.5</v>
      </c>
      <c r="I67" s="81">
        <f>IFERROR((VLOOKUP(C67,'4.2.1 Bilan P.brutes FAO 2023'!$C$5:$H$200,6,FALSE)*50%),"-")</f>
        <v>491986.5</v>
      </c>
      <c r="J67" s="81">
        <f t="shared" si="11"/>
        <v>5359122.1875</v>
      </c>
      <c r="K67" s="81">
        <f t="shared" si="12"/>
        <v>656947.79999999993</v>
      </c>
      <c r="L67" s="81">
        <f t="shared" si="19"/>
        <v>2145629.2000000002</v>
      </c>
      <c r="M67" s="81">
        <f t="shared" si="20"/>
        <v>2145629.2000000002</v>
      </c>
      <c r="N67" s="81">
        <f t="shared" si="21"/>
        <v>196794.6</v>
      </c>
      <c r="O67" s="81">
        <f t="shared" si="22"/>
        <v>196794.6</v>
      </c>
      <c r="P67" s="81">
        <f t="shared" si="23"/>
        <v>187569276.5625</v>
      </c>
      <c r="Q67" s="81">
        <f t="shared" si="24"/>
        <v>8540321.3999999985</v>
      </c>
      <c r="R67" s="81">
        <f t="shared" si="25"/>
        <v>6436887.6000000006</v>
      </c>
      <c r="S67" s="81">
        <f t="shared" si="26"/>
        <v>4291258.4000000004</v>
      </c>
      <c r="T67" s="81">
        <f t="shared" si="27"/>
        <v>590383.80000000005</v>
      </c>
      <c r="U67" s="81">
        <f t="shared" si="28"/>
        <v>393589.2</v>
      </c>
      <c r="V67" s="81">
        <f t="shared" si="13"/>
        <v>187569.27656249999</v>
      </c>
      <c r="W67" s="81">
        <f t="shared" si="14"/>
        <v>8540.3213999999989</v>
      </c>
      <c r="X67" s="81">
        <f t="shared" si="15"/>
        <v>6436.8876000000009</v>
      </c>
      <c r="Y67" s="81">
        <f t="shared" si="16"/>
        <v>4291.2584000000006</v>
      </c>
      <c r="Z67" s="81">
        <f t="shared" si="17"/>
        <v>590.38380000000006</v>
      </c>
      <c r="AA67" s="81">
        <f t="shared" si="18"/>
        <v>393.58920000000001</v>
      </c>
    </row>
    <row r="68" spans="1:237" ht="28" customHeight="1" x14ac:dyDescent="0.35">
      <c r="C68" s="13" t="s">
        <v>256</v>
      </c>
      <c r="D68" s="81">
        <f>IFERROR(VLOOKUP(C68,'4.3.1 Bilan P.brutes EuST 2023'!$B$5:$N$41,13,FALSE),IFERROR((VLOOKUP('4.1 Bilan peaux brutes (2023)'!C68,'4.2.1 Bilan P.brutes FAO 2023'!$C$5:$D$200,2,FALSE)*75%),"-"))</f>
        <v>16139.25</v>
      </c>
      <c r="E68" s="81">
        <f>IFERROR(VLOOKUP(C68,'4.3.1 Bilan P.brutes EuST 2023'!$B$5:$M$41,12,FALSE),IFERROR((VLOOKUP('4.1 Bilan peaux brutes (2023)'!C68,'4.2.1 Bilan P.brutes FAO 2023'!$C$5:$D$200,2)*25%),"-"))</f>
        <v>5379.75</v>
      </c>
      <c r="F68" s="81">
        <f>IFERROR((VLOOKUP(C68,'4.2.1 Bilan P.brutes FAO 2023'!$C$5:$F$200,4,FALSE)*50%),"-")</f>
        <v>4414</v>
      </c>
      <c r="G68" s="81">
        <f>IFERROR((VLOOKUP(C68,'4.2.1 Bilan P.brutes FAO 2023'!$C$5:$F$200,4,FALSE)*50%),"-")</f>
        <v>4414</v>
      </c>
      <c r="H68" s="81">
        <f>IFERROR((VLOOKUP(C68,'4.2.1 Bilan P.brutes FAO 2023'!$C$5:$H$200,6,FALSE)*50%),"-")</f>
        <v>9392</v>
      </c>
      <c r="I68" s="81">
        <f>IFERROR((VLOOKUP(C68,'4.2.1 Bilan P.brutes FAO 2023'!$C$5:$H$200,6,FALSE)*50%),"-")</f>
        <v>9392</v>
      </c>
      <c r="J68" s="81">
        <f t="shared" si="11"/>
        <v>15332.287499999999</v>
      </c>
      <c r="K68" s="81">
        <f t="shared" si="12"/>
        <v>5110.7624999999998</v>
      </c>
      <c r="L68" s="81">
        <f t="shared" si="19"/>
        <v>1765.6000000000001</v>
      </c>
      <c r="M68" s="81">
        <f t="shared" si="20"/>
        <v>1765.6000000000001</v>
      </c>
      <c r="N68" s="81">
        <f t="shared" si="21"/>
        <v>3756.8</v>
      </c>
      <c r="O68" s="81">
        <f t="shared" si="22"/>
        <v>3756.8</v>
      </c>
      <c r="P68" s="81">
        <f t="shared" si="23"/>
        <v>536630.0625</v>
      </c>
      <c r="Q68" s="81">
        <f t="shared" si="24"/>
        <v>66439.912499999991</v>
      </c>
      <c r="R68" s="81">
        <f t="shared" si="25"/>
        <v>5296.8</v>
      </c>
      <c r="S68" s="81">
        <f t="shared" si="26"/>
        <v>3531.2000000000003</v>
      </c>
      <c r="T68" s="81">
        <f t="shared" si="27"/>
        <v>11270.400000000001</v>
      </c>
      <c r="U68" s="81">
        <f t="shared" si="28"/>
        <v>7513.6</v>
      </c>
      <c r="V68" s="81">
        <f t="shared" si="13"/>
        <v>536.63006250000001</v>
      </c>
      <c r="W68" s="81">
        <f t="shared" si="14"/>
        <v>66.439912499999991</v>
      </c>
      <c r="X68" s="81">
        <f t="shared" si="15"/>
        <v>5.2968000000000002</v>
      </c>
      <c r="Y68" s="81">
        <f t="shared" si="16"/>
        <v>3.5312000000000001</v>
      </c>
      <c r="Z68" s="81">
        <f t="shared" si="17"/>
        <v>11.270400000000002</v>
      </c>
      <c r="AA68" s="81">
        <f t="shared" si="18"/>
        <v>7.5136000000000003</v>
      </c>
    </row>
    <row r="69" spans="1:237" s="82" customFormat="1" ht="28" customHeight="1" x14ac:dyDescent="0.35">
      <c r="A69" s="14"/>
      <c r="B69" s="14"/>
      <c r="C69" s="13" t="s">
        <v>257</v>
      </c>
      <c r="D69" s="83">
        <f>IFERROR(VLOOKUP(C69,'4.3.1 Bilan P.brutes EuST 2023'!$B$5:$N$41,13,FALSE),IFERROR((VLOOKUP('4.1 Bilan peaux brutes (2023)'!C69,'4.2.1 Bilan P.brutes FAO 2023'!$C$5:$D$200,2,FALSE)*75%),"-"))</f>
        <v>261790.00000000003</v>
      </c>
      <c r="E69" s="83">
        <f>IFERROR(VLOOKUP(C69,'4.3.1 Bilan P.brutes EuST 2023'!$B$5:$M$41,12,FALSE),IFERROR((VLOOKUP('4.1 Bilan peaux brutes (2023)'!C69,'4.2.1 Bilan P.brutes FAO 2023'!$C$5:$D$200,2)*25%),"-"))</f>
        <v>460</v>
      </c>
      <c r="F69" s="83">
        <f>IFERROR((VLOOKUP(C69,'4.2.1 Bilan P.brutes FAO 2023'!$C$5:$F$200,4,FALSE)*50%),"-")</f>
        <v>27100</v>
      </c>
      <c r="G69" s="83">
        <f>IFERROR((VLOOKUP(C69,'4.2.1 Bilan P.brutes FAO 2023'!$C$5:$F$200,4,FALSE)*50%),"-")</f>
        <v>27100</v>
      </c>
      <c r="H69" s="83">
        <f>IFERROR((VLOOKUP(C69,'4.2.1 Bilan P.brutes FAO 2023'!$C$5:$H$200,6,FALSE)*50%),"-")</f>
        <v>0</v>
      </c>
      <c r="I69" s="83">
        <f>IFERROR((VLOOKUP(C69,'4.2.1 Bilan P.brutes FAO 2023'!$C$5:$H$200,6,FALSE)*50%),"-")</f>
        <v>0</v>
      </c>
      <c r="J69" s="83">
        <f t="shared" si="11"/>
        <v>248700.50000000003</v>
      </c>
      <c r="K69" s="83">
        <f t="shared" si="12"/>
        <v>437</v>
      </c>
      <c r="L69" s="83">
        <f t="shared" ref="L69:L100" si="29">IFERROR(F69*40%,"-")</f>
        <v>10840</v>
      </c>
      <c r="M69" s="83">
        <f t="shared" ref="M69:M100" si="30">IFERROR(G69*40%,"-")</f>
        <v>10840</v>
      </c>
      <c r="N69" s="83">
        <f t="shared" ref="N69:N100" si="31">IFERROR(H69*40%,"-")</f>
        <v>0</v>
      </c>
      <c r="O69" s="83">
        <f t="shared" ref="O69:O100" si="32">IFERROR(I69*40%,"-")</f>
        <v>0</v>
      </c>
      <c r="P69" s="83">
        <f t="shared" ref="P69:P100" si="33">IFERROR(J69*$AD$22,"-")</f>
        <v>8704517.5000000019</v>
      </c>
      <c r="Q69" s="83">
        <f t="shared" ref="Q69:Q100" si="34">IFERROR(K69*$AD$23,"-")</f>
        <v>5681</v>
      </c>
      <c r="R69" s="83">
        <f t="shared" ref="R69:R100" si="35">IFERROR(L69*$AD$24,"-")</f>
        <v>32520</v>
      </c>
      <c r="S69" s="83">
        <f t="shared" ref="S69:S100" si="36">IFERROR(M69*$AD$25,"-")</f>
        <v>21680</v>
      </c>
      <c r="T69" s="83">
        <f t="shared" ref="T69:T100" si="37">IFERROR(N69*$AD$26,"-")</f>
        <v>0</v>
      </c>
      <c r="U69" s="83">
        <f t="shared" ref="U69:U100" si="38">IFERROR(O69*$AD$27,"-")</f>
        <v>0</v>
      </c>
      <c r="V69" s="151">
        <f t="shared" si="13"/>
        <v>8704.5175000000017</v>
      </c>
      <c r="W69" s="151">
        <f t="shared" si="14"/>
        <v>5.681</v>
      </c>
      <c r="X69" s="151">
        <f t="shared" si="15"/>
        <v>32.520000000000003</v>
      </c>
      <c r="Y69" s="151">
        <f t="shared" si="16"/>
        <v>21.68</v>
      </c>
      <c r="Z69" s="151">
        <f t="shared" si="17"/>
        <v>0</v>
      </c>
      <c r="AA69" s="151">
        <f t="shared" si="18"/>
        <v>0</v>
      </c>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c r="CH69" s="14"/>
      <c r="CI69" s="14"/>
      <c r="CJ69" s="14"/>
      <c r="CK69" s="14"/>
      <c r="CL69" s="14"/>
      <c r="CM69" s="14"/>
      <c r="CN69" s="14"/>
      <c r="CO69" s="14"/>
      <c r="CP69" s="14"/>
      <c r="CQ69" s="14"/>
      <c r="CR69" s="14"/>
      <c r="CS69" s="14"/>
      <c r="CT69" s="14"/>
      <c r="CU69" s="14"/>
      <c r="CV69" s="14"/>
      <c r="CW69" s="14"/>
      <c r="CX69" s="14"/>
      <c r="CY69" s="14"/>
      <c r="CZ69" s="14"/>
      <c r="DA69" s="14"/>
      <c r="DB69" s="14"/>
      <c r="DC69" s="14"/>
      <c r="DD69" s="14"/>
      <c r="DE69" s="14"/>
      <c r="DF69" s="14"/>
      <c r="DG69" s="14"/>
      <c r="DH69" s="14"/>
      <c r="DI69" s="14"/>
      <c r="DJ69" s="14"/>
      <c r="DK69" s="14"/>
      <c r="DL69" s="14"/>
      <c r="DM69" s="14"/>
      <c r="DN69" s="14"/>
      <c r="DO69" s="14"/>
      <c r="DP69" s="14"/>
      <c r="DQ69" s="14"/>
      <c r="DR69" s="14"/>
      <c r="DS69" s="14"/>
      <c r="DT69" s="14"/>
      <c r="DU69" s="14"/>
      <c r="DV69" s="14"/>
      <c r="DW69" s="14"/>
      <c r="DX69" s="14"/>
      <c r="DY69" s="14"/>
      <c r="DZ69" s="14"/>
      <c r="EA69" s="14"/>
      <c r="EB69" s="14"/>
      <c r="EC69" s="14"/>
      <c r="ED69" s="14"/>
      <c r="EE69" s="14"/>
      <c r="EF69" s="14"/>
      <c r="EG69" s="14"/>
      <c r="EH69" s="14"/>
      <c r="EI69" s="14"/>
      <c r="EJ69" s="3"/>
      <c r="EK69" s="3"/>
      <c r="EL69" s="3"/>
      <c r="EM69" s="3"/>
      <c r="EN69" s="3"/>
      <c r="EO69" s="3"/>
      <c r="EP69" s="3"/>
      <c r="EQ69" s="3"/>
      <c r="ER69" s="3"/>
      <c r="ES69" s="3"/>
      <c r="ET69" s="3"/>
      <c r="EU69" s="3"/>
      <c r="EV69" s="3"/>
      <c r="EW69" s="3"/>
      <c r="EX69" s="3"/>
      <c r="EY69" s="3"/>
      <c r="EZ69" s="3"/>
      <c r="FA69" s="3"/>
      <c r="FB69" s="3"/>
      <c r="FC69" s="3"/>
      <c r="FD69" s="3"/>
      <c r="FE69" s="3"/>
      <c r="FF69" s="3"/>
      <c r="FG69" s="3"/>
      <c r="FH69" s="3"/>
      <c r="FI69" s="3"/>
      <c r="FJ69" s="3"/>
      <c r="FK69" s="3"/>
      <c r="FL69" s="3"/>
      <c r="FM69" s="3"/>
      <c r="FN69" s="3"/>
      <c r="FO69" s="3"/>
      <c r="FP69" s="3"/>
      <c r="FQ69" s="3"/>
      <c r="FR69" s="3"/>
      <c r="FS69" s="3"/>
      <c r="FT69" s="3"/>
      <c r="FU69" s="3"/>
      <c r="FV69" s="3"/>
      <c r="FW69" s="3"/>
      <c r="FX69" s="3"/>
      <c r="FY69" s="3"/>
      <c r="FZ69" s="3"/>
      <c r="GA69" s="3"/>
      <c r="GB69" s="3"/>
      <c r="GC69" s="3"/>
      <c r="GD69" s="3"/>
      <c r="GE69" s="3"/>
      <c r="GF69" s="3"/>
      <c r="GG69" s="3"/>
      <c r="GH69" s="3"/>
      <c r="GI69" s="3"/>
      <c r="GJ69" s="3"/>
      <c r="GK69" s="3"/>
      <c r="GL69" s="3"/>
      <c r="GM69" s="3"/>
      <c r="GN69" s="3"/>
      <c r="GO69" s="3"/>
      <c r="GP69" s="3"/>
      <c r="GQ69" s="3"/>
      <c r="GR69" s="3"/>
      <c r="GS69" s="3"/>
      <c r="GT69" s="3"/>
      <c r="GU69" s="3"/>
      <c r="GV69" s="3"/>
      <c r="GW69" s="3"/>
      <c r="GX69" s="3"/>
      <c r="GY69" s="3"/>
      <c r="GZ69" s="3"/>
      <c r="HA69" s="3"/>
      <c r="HB69" s="3"/>
      <c r="HC69" s="3"/>
      <c r="HD69" s="3"/>
      <c r="HE69" s="3"/>
      <c r="HF69" s="3"/>
      <c r="HG69" s="3"/>
      <c r="HH69" s="3"/>
      <c r="HI69" s="3"/>
      <c r="HJ69" s="3"/>
      <c r="HK69" s="3"/>
      <c r="HL69" s="3"/>
      <c r="HM69" s="3"/>
      <c r="HN69" s="3"/>
      <c r="HO69" s="3"/>
      <c r="HP69" s="3"/>
      <c r="HQ69" s="3"/>
      <c r="HR69" s="3"/>
      <c r="HS69" s="3"/>
      <c r="HT69" s="3"/>
      <c r="HU69" s="3"/>
      <c r="HV69" s="3"/>
      <c r="HW69" s="3"/>
      <c r="HX69" s="3"/>
      <c r="HY69" s="3"/>
      <c r="HZ69" s="3"/>
      <c r="IA69" s="3"/>
      <c r="IB69" s="3"/>
      <c r="IC69" s="3"/>
    </row>
    <row r="70" spans="1:237" s="82" customFormat="1" ht="28" customHeight="1" x14ac:dyDescent="0.35">
      <c r="A70" s="14"/>
      <c r="B70" s="14"/>
      <c r="C70" s="13" t="s">
        <v>258</v>
      </c>
      <c r="D70" s="83">
        <f>IFERROR(VLOOKUP(C70,'4.3.1 Bilan P.brutes EuST 2023'!$B$5:$N$41,13,FALSE),IFERROR((VLOOKUP('4.1 Bilan peaux brutes (2023)'!C70,'4.2.1 Bilan P.brutes FAO 2023'!$C$5:$D$200,2,FALSE)*75%),"-"))</f>
        <v>3008610</v>
      </c>
      <c r="E70" s="83">
        <f>IFERROR(VLOOKUP(C70,'4.3.1 Bilan P.brutes EuST 2023'!$B$5:$M$41,12,FALSE),IFERROR((VLOOKUP('4.1 Bilan peaux brutes (2023)'!C70,'4.2.1 Bilan P.brutes FAO 2023'!$C$5:$D$200,2)*25%),"-"))</f>
        <v>1029450</v>
      </c>
      <c r="F70" s="83">
        <f>IFERROR((VLOOKUP(C70,'4.2.1 Bilan P.brutes FAO 2023'!$C$5:$F$200,4,FALSE)*50%),"-")</f>
        <v>1865310</v>
      </c>
      <c r="G70" s="83">
        <f>IFERROR((VLOOKUP(C70,'4.2.1 Bilan P.brutes FAO 2023'!$C$5:$F$200,4,FALSE)*50%),"-")</f>
        <v>1865310</v>
      </c>
      <c r="H70" s="83">
        <f>IFERROR((VLOOKUP(C70,'4.2.1 Bilan P.brutes FAO 2023'!$C$5:$H$200,6,FALSE)*50%),"-")</f>
        <v>313715</v>
      </c>
      <c r="I70" s="83">
        <f>IFERROR((VLOOKUP(C70,'4.2.1 Bilan P.brutes FAO 2023'!$C$5:$H$200,6,FALSE)*50%),"-")</f>
        <v>313715</v>
      </c>
      <c r="J70" s="83">
        <f t="shared" ref="J70:J133" si="39">IFERROR(D70*95%,"-")</f>
        <v>2858179.5</v>
      </c>
      <c r="K70" s="83">
        <f t="shared" ref="K70:K133" si="40">IFERROR(E70*95%,"-")</f>
        <v>977977.5</v>
      </c>
      <c r="L70" s="83">
        <f t="shared" si="29"/>
        <v>746124</v>
      </c>
      <c r="M70" s="83">
        <f t="shared" si="30"/>
        <v>746124</v>
      </c>
      <c r="N70" s="83">
        <f t="shared" si="31"/>
        <v>125486</v>
      </c>
      <c r="O70" s="83">
        <f t="shared" si="32"/>
        <v>125486</v>
      </c>
      <c r="P70" s="83">
        <f t="shared" si="33"/>
        <v>100036282.5</v>
      </c>
      <c r="Q70" s="83">
        <f>IFERROR(K70*$AD$23,"-")</f>
        <v>12713707.5</v>
      </c>
      <c r="R70" s="83">
        <f t="shared" si="35"/>
        <v>2238372</v>
      </c>
      <c r="S70" s="83">
        <f t="shared" si="36"/>
        <v>1492248</v>
      </c>
      <c r="T70" s="83">
        <f t="shared" si="37"/>
        <v>376458</v>
      </c>
      <c r="U70" s="83">
        <f t="shared" si="38"/>
        <v>250972</v>
      </c>
      <c r="V70" s="151">
        <f t="shared" ref="V70:V133" si="41">IFERROR(P70/1000,"-")</f>
        <v>100036.2825</v>
      </c>
      <c r="W70" s="151">
        <f t="shared" ref="W70:W133" si="42">IFERROR(Q70/1000,"-")</f>
        <v>12713.7075</v>
      </c>
      <c r="X70" s="151">
        <f t="shared" ref="X70:X133" si="43">IFERROR(R70/1000,"-")</f>
        <v>2238.3719999999998</v>
      </c>
      <c r="Y70" s="151">
        <f t="shared" ref="Y70:Y133" si="44">IFERROR(S70/1000,"-")</f>
        <v>1492.248</v>
      </c>
      <c r="Z70" s="151">
        <f t="shared" ref="Z70:Z133" si="45">IFERROR(T70/1000,"-")</f>
        <v>376.45800000000003</v>
      </c>
      <c r="AA70" s="151">
        <f t="shared" ref="AA70:AA133" si="46">IFERROR(U70/1000,"-")</f>
        <v>250.97200000000001</v>
      </c>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c r="BY70" s="14"/>
      <c r="BZ70" s="14"/>
      <c r="CA70" s="14"/>
      <c r="CB70" s="14"/>
      <c r="CC70" s="14"/>
      <c r="CD70" s="14"/>
      <c r="CE70" s="14"/>
      <c r="CF70" s="14"/>
      <c r="CG70" s="14"/>
      <c r="CH70" s="14"/>
      <c r="CI70" s="14"/>
      <c r="CJ70" s="14"/>
      <c r="CK70" s="14"/>
      <c r="CL70" s="14"/>
      <c r="CM70" s="14"/>
      <c r="CN70" s="14"/>
      <c r="CO70" s="14"/>
      <c r="CP70" s="14"/>
      <c r="CQ70" s="14"/>
      <c r="CR70" s="14"/>
      <c r="CS70" s="14"/>
      <c r="CT70" s="14"/>
      <c r="CU70" s="14"/>
      <c r="CV70" s="14"/>
      <c r="CW70" s="14"/>
      <c r="CX70" s="14"/>
      <c r="CY70" s="14"/>
      <c r="CZ70" s="14"/>
      <c r="DA70" s="14"/>
      <c r="DB70" s="14"/>
      <c r="DC70" s="14"/>
      <c r="DD70" s="14"/>
      <c r="DE70" s="14"/>
      <c r="DF70" s="14"/>
      <c r="DG70" s="14"/>
      <c r="DH70" s="14"/>
      <c r="DI70" s="14"/>
      <c r="DJ70" s="14"/>
      <c r="DK70" s="14"/>
      <c r="DL70" s="14"/>
      <c r="DM70" s="14"/>
      <c r="DN70" s="14"/>
      <c r="DO70" s="14"/>
      <c r="DP70" s="14"/>
      <c r="DQ70" s="14"/>
      <c r="DR70" s="14"/>
      <c r="DS70" s="14"/>
      <c r="DT70" s="14"/>
      <c r="DU70" s="14"/>
      <c r="DV70" s="14"/>
      <c r="DW70" s="14"/>
      <c r="DX70" s="14"/>
      <c r="DY70" s="14"/>
      <c r="DZ70" s="14"/>
      <c r="EA70" s="14"/>
      <c r="EB70" s="14"/>
      <c r="EC70" s="14"/>
      <c r="ED70" s="14"/>
      <c r="EE70" s="14"/>
      <c r="EF70" s="14"/>
      <c r="EG70" s="14"/>
      <c r="EH70" s="14"/>
      <c r="EI70" s="14"/>
      <c r="EJ70" s="3"/>
      <c r="EK70" s="3"/>
      <c r="EL70" s="3"/>
      <c r="EM70" s="3"/>
      <c r="EN70" s="3"/>
      <c r="EO70" s="3"/>
      <c r="EP70" s="3"/>
      <c r="EQ70" s="3"/>
      <c r="ER70" s="3"/>
      <c r="ES70" s="3"/>
      <c r="ET70" s="3"/>
      <c r="EU70" s="3"/>
      <c r="EV70" s="3"/>
      <c r="EW70" s="3"/>
      <c r="EX70" s="3"/>
      <c r="EY70" s="3"/>
      <c r="EZ70" s="3"/>
      <c r="FA70" s="3"/>
      <c r="FB70" s="3"/>
      <c r="FC70" s="3"/>
      <c r="FD70" s="3"/>
      <c r="FE70" s="3"/>
      <c r="FF70" s="3"/>
      <c r="FG70" s="3"/>
      <c r="FH70" s="3"/>
      <c r="FI70" s="3"/>
      <c r="FJ70" s="3"/>
      <c r="FK70" s="3"/>
      <c r="FL70" s="3"/>
      <c r="FM70" s="3"/>
      <c r="FN70" s="3"/>
      <c r="FO70" s="3"/>
      <c r="FP70" s="3"/>
      <c r="FQ70" s="3"/>
      <c r="FR70" s="3"/>
      <c r="FS70" s="3"/>
      <c r="FT70" s="3"/>
      <c r="FU70" s="3"/>
      <c r="FV70" s="3"/>
      <c r="FW70" s="3"/>
      <c r="FX70" s="3"/>
      <c r="FY70" s="3"/>
      <c r="FZ70" s="3"/>
      <c r="GA70" s="3"/>
      <c r="GB70" s="3"/>
      <c r="GC70" s="3"/>
      <c r="GD70" s="3"/>
      <c r="GE70" s="3"/>
      <c r="GF70" s="3"/>
      <c r="GG70" s="3"/>
      <c r="GH70" s="3"/>
      <c r="GI70" s="3"/>
      <c r="GJ70" s="3"/>
      <c r="GK70" s="3"/>
      <c r="GL70" s="3"/>
      <c r="GM70" s="3"/>
      <c r="GN70" s="3"/>
      <c r="GO70" s="3"/>
      <c r="GP70" s="3"/>
      <c r="GQ70" s="3"/>
      <c r="GR70" s="3"/>
      <c r="GS70" s="3"/>
      <c r="GT70" s="3"/>
      <c r="GU70" s="3"/>
      <c r="GV70" s="3"/>
      <c r="GW70" s="3"/>
      <c r="GX70" s="3"/>
      <c r="GY70" s="3"/>
      <c r="GZ70" s="3"/>
      <c r="HA70" s="3"/>
      <c r="HB70" s="3"/>
      <c r="HC70" s="3"/>
      <c r="HD70" s="3"/>
      <c r="HE70" s="3"/>
      <c r="HF70" s="3"/>
      <c r="HG70" s="3"/>
      <c r="HH70" s="3"/>
      <c r="HI70" s="3"/>
      <c r="HJ70" s="3"/>
      <c r="HK70" s="3"/>
      <c r="HL70" s="3"/>
      <c r="HM70" s="3"/>
      <c r="HN70" s="3"/>
      <c r="HO70" s="3"/>
      <c r="HP70" s="3"/>
      <c r="HQ70" s="3"/>
      <c r="HR70" s="3"/>
      <c r="HS70" s="3"/>
      <c r="HT70" s="3"/>
      <c r="HU70" s="3"/>
      <c r="HV70" s="3"/>
      <c r="HW70" s="3"/>
      <c r="HX70" s="3"/>
      <c r="HY70" s="3"/>
      <c r="HZ70" s="3"/>
      <c r="IA70" s="3"/>
      <c r="IB70" s="3"/>
      <c r="IC70" s="3"/>
    </row>
    <row r="71" spans="1:237" ht="28" customHeight="1" x14ac:dyDescent="0.35">
      <c r="C71" s="13" t="s">
        <v>259</v>
      </c>
      <c r="D71" s="81">
        <f>IFERROR(VLOOKUP(C71,'4.3.1 Bilan P.brutes EuST 2023'!$B$5:$N$41,13,FALSE),IFERROR((VLOOKUP('4.1 Bilan peaux brutes (2023)'!C71,'4.2.1 Bilan P.brutes FAO 2023'!$C$5:$D$200,2,FALSE)*75%),"-"))</f>
        <v>5664.75</v>
      </c>
      <c r="E71" s="81">
        <f>IFERROR(VLOOKUP(C71,'4.3.1 Bilan P.brutes EuST 2023'!$B$5:$M$41,12,FALSE),IFERROR((VLOOKUP('4.1 Bilan peaux brutes (2023)'!C71,'4.2.1 Bilan P.brutes FAO 2023'!$C$5:$D$200,2)*25%),"-"))</f>
        <v>1888.25</v>
      </c>
      <c r="F71" s="81">
        <f>IFERROR((VLOOKUP(C71,'4.2.1 Bilan P.brutes FAO 2023'!$C$5:$F$200,4,FALSE)*50%),"-")</f>
        <v>33916</v>
      </c>
      <c r="G71" s="81">
        <f>IFERROR((VLOOKUP(C71,'4.2.1 Bilan P.brutes FAO 2023'!$C$5:$F$200,4,FALSE)*50%),"-")</f>
        <v>33916</v>
      </c>
      <c r="H71" s="81">
        <f>IFERROR((VLOOKUP(C71,'4.2.1 Bilan P.brutes FAO 2023'!$C$5:$H$200,6,FALSE)*50%),"-")</f>
        <v>17047.5</v>
      </c>
      <c r="I71" s="81">
        <f>IFERROR((VLOOKUP(C71,'4.2.1 Bilan P.brutes FAO 2023'!$C$5:$H$200,6,FALSE)*50%),"-")</f>
        <v>17047.5</v>
      </c>
      <c r="J71" s="81">
        <f t="shared" si="39"/>
        <v>5381.5124999999998</v>
      </c>
      <c r="K71" s="81">
        <f t="shared" si="40"/>
        <v>1793.8374999999999</v>
      </c>
      <c r="L71" s="81">
        <f t="shared" si="29"/>
        <v>13566.400000000001</v>
      </c>
      <c r="M71" s="81">
        <f t="shared" si="30"/>
        <v>13566.400000000001</v>
      </c>
      <c r="N71" s="81">
        <f t="shared" si="31"/>
        <v>6819</v>
      </c>
      <c r="O71" s="81">
        <f t="shared" si="32"/>
        <v>6819</v>
      </c>
      <c r="P71" s="81">
        <f t="shared" si="33"/>
        <v>188352.9375</v>
      </c>
      <c r="Q71" s="81">
        <f>IFERROR(K71*$AD$23,"-")</f>
        <v>23319.887499999997</v>
      </c>
      <c r="R71" s="81">
        <f t="shared" si="35"/>
        <v>40699.200000000004</v>
      </c>
      <c r="S71" s="81">
        <f t="shared" si="36"/>
        <v>27132.800000000003</v>
      </c>
      <c r="T71" s="81">
        <f t="shared" si="37"/>
        <v>20457</v>
      </c>
      <c r="U71" s="81">
        <f t="shared" si="38"/>
        <v>13638</v>
      </c>
      <c r="V71" s="81">
        <f t="shared" si="41"/>
        <v>188.3529375</v>
      </c>
      <c r="W71" s="81">
        <f t="shared" si="42"/>
        <v>23.319887499999997</v>
      </c>
      <c r="X71" s="81">
        <f t="shared" si="43"/>
        <v>40.699200000000005</v>
      </c>
      <c r="Y71" s="81">
        <f t="shared" si="44"/>
        <v>27.132800000000003</v>
      </c>
      <c r="Z71" s="81">
        <f t="shared" si="45"/>
        <v>20.457000000000001</v>
      </c>
      <c r="AA71" s="81">
        <f t="shared" si="46"/>
        <v>13.638</v>
      </c>
    </row>
    <row r="72" spans="1:237" ht="28" customHeight="1" x14ac:dyDescent="0.35">
      <c r="C72" s="13" t="s">
        <v>260</v>
      </c>
      <c r="D72" s="81">
        <f>IFERROR(VLOOKUP(C72,'4.3.1 Bilan P.brutes EuST 2023'!$B$5:$N$41,13,FALSE),IFERROR((VLOOKUP('4.1 Bilan peaux brutes (2023)'!C72,'4.2.1 Bilan P.brutes FAO 2023'!$C$5:$D$200,2,FALSE)*75%),"-"))</f>
        <v>15855.75</v>
      </c>
      <c r="E72" s="81">
        <f>IFERROR(VLOOKUP(C72,'4.3.1 Bilan P.brutes EuST 2023'!$B$5:$M$41,12,FALSE),IFERROR((VLOOKUP('4.1 Bilan peaux brutes (2023)'!C72,'4.2.1 Bilan P.brutes FAO 2023'!$C$5:$D$200,2)*25%),"-"))</f>
        <v>5285.25</v>
      </c>
      <c r="F72" s="81">
        <f>IFERROR((VLOOKUP(C72,'4.2.1 Bilan P.brutes FAO 2023'!$C$5:$F$200,4,FALSE)*50%),"-")</f>
        <v>29637.5</v>
      </c>
      <c r="G72" s="81">
        <f>IFERROR((VLOOKUP(C72,'4.2.1 Bilan P.brutes FAO 2023'!$C$5:$F$200,4,FALSE)*50%),"-")</f>
        <v>29637.5</v>
      </c>
      <c r="H72" s="81">
        <f>IFERROR((VLOOKUP(C72,'4.2.1 Bilan P.brutes FAO 2023'!$C$5:$H$200,6,FALSE)*50%),"-")</f>
        <v>39350</v>
      </c>
      <c r="I72" s="81">
        <f>IFERROR((VLOOKUP(C72,'4.2.1 Bilan P.brutes FAO 2023'!$C$5:$H$200,6,FALSE)*50%),"-")</f>
        <v>39350</v>
      </c>
      <c r="J72" s="81">
        <f t="shared" si="39"/>
        <v>15062.9625</v>
      </c>
      <c r="K72" s="81">
        <f t="shared" si="40"/>
        <v>5020.9875000000002</v>
      </c>
      <c r="L72" s="81">
        <f t="shared" si="29"/>
        <v>11855</v>
      </c>
      <c r="M72" s="81">
        <f t="shared" si="30"/>
        <v>11855</v>
      </c>
      <c r="N72" s="81">
        <f t="shared" si="31"/>
        <v>15740</v>
      </c>
      <c r="O72" s="81">
        <f t="shared" si="32"/>
        <v>15740</v>
      </c>
      <c r="P72" s="81">
        <f t="shared" si="33"/>
        <v>527203.6875</v>
      </c>
      <c r="Q72" s="81">
        <f t="shared" si="34"/>
        <v>65272.837500000001</v>
      </c>
      <c r="R72" s="81">
        <f t="shared" si="35"/>
        <v>35565</v>
      </c>
      <c r="S72" s="81">
        <f t="shared" si="36"/>
        <v>23710</v>
      </c>
      <c r="T72" s="81">
        <f t="shared" si="37"/>
        <v>47220</v>
      </c>
      <c r="U72" s="81">
        <f t="shared" si="38"/>
        <v>31480</v>
      </c>
      <c r="V72" s="81">
        <f t="shared" si="41"/>
        <v>527.2036875</v>
      </c>
      <c r="W72" s="81">
        <f t="shared" si="42"/>
        <v>65.272837500000009</v>
      </c>
      <c r="X72" s="81">
        <f t="shared" si="43"/>
        <v>35.564999999999998</v>
      </c>
      <c r="Y72" s="81">
        <f t="shared" si="44"/>
        <v>23.71</v>
      </c>
      <c r="Z72" s="81">
        <f t="shared" si="45"/>
        <v>47.22</v>
      </c>
      <c r="AA72" s="81">
        <f t="shared" si="46"/>
        <v>31.48</v>
      </c>
    </row>
    <row r="73" spans="1:237" ht="28" customHeight="1" x14ac:dyDescent="0.35">
      <c r="C73" s="13" t="s">
        <v>261</v>
      </c>
      <c r="D73" s="81">
        <f>IFERROR(VLOOKUP(C73,'4.3.1 Bilan P.brutes EuST 2023'!$B$5:$N$41,13,FALSE),IFERROR((VLOOKUP('4.1 Bilan peaux brutes (2023)'!C73,'4.2.1 Bilan P.brutes FAO 2023'!$C$5:$D$200,2,FALSE)*75%),"-"))</f>
        <v>207306</v>
      </c>
      <c r="E73" s="81">
        <f>IFERROR(VLOOKUP(C73,'4.3.1 Bilan P.brutes EuST 2023'!$B$5:$M$41,12,FALSE),IFERROR((VLOOKUP('4.1 Bilan peaux brutes (2023)'!C73,'4.2.1 Bilan P.brutes FAO 2023'!$C$5:$D$200,2)*25%),"-"))</f>
        <v>69102</v>
      </c>
      <c r="F73" s="81">
        <f>IFERROR((VLOOKUP(C73,'4.2.1 Bilan P.brutes FAO 2023'!$C$5:$F$200,4,FALSE)*50%),"-")</f>
        <v>86084.5</v>
      </c>
      <c r="G73" s="81">
        <f>IFERROR((VLOOKUP(C73,'4.2.1 Bilan P.brutes FAO 2023'!$C$5:$F$200,4,FALSE)*50%),"-")</f>
        <v>86084.5</v>
      </c>
      <c r="H73" s="81" t="str">
        <f>IFERROR((VLOOKUP(C73,'4.2.1 Bilan P.brutes FAO 2023'!$C$5:$H$200,6,FALSE)*50%),"-")</f>
        <v>-</v>
      </c>
      <c r="I73" s="81" t="str">
        <f>IFERROR((VLOOKUP(C73,'4.2.1 Bilan P.brutes FAO 2023'!$C$5:$H$200,6,FALSE)*50%),"-")</f>
        <v>-</v>
      </c>
      <c r="J73" s="81">
        <f t="shared" si="39"/>
        <v>196940.69999999998</v>
      </c>
      <c r="K73" s="81">
        <f t="shared" si="40"/>
        <v>65646.899999999994</v>
      </c>
      <c r="L73" s="81">
        <f t="shared" si="29"/>
        <v>34433.800000000003</v>
      </c>
      <c r="M73" s="81">
        <f t="shared" si="30"/>
        <v>34433.800000000003</v>
      </c>
      <c r="N73" s="81" t="str">
        <f t="shared" si="31"/>
        <v>-</v>
      </c>
      <c r="O73" s="81" t="str">
        <f t="shared" si="32"/>
        <v>-</v>
      </c>
      <c r="P73" s="81">
        <f t="shared" si="33"/>
        <v>6892924.4999999991</v>
      </c>
      <c r="Q73" s="81">
        <f t="shared" si="34"/>
        <v>853409.7</v>
      </c>
      <c r="R73" s="81">
        <f t="shared" si="35"/>
        <v>103301.40000000001</v>
      </c>
      <c r="S73" s="81">
        <f t="shared" si="36"/>
        <v>68867.600000000006</v>
      </c>
      <c r="T73" s="81" t="str">
        <f t="shared" si="37"/>
        <v>-</v>
      </c>
      <c r="U73" s="81" t="str">
        <f t="shared" si="38"/>
        <v>-</v>
      </c>
      <c r="V73" s="81">
        <f t="shared" si="41"/>
        <v>6892.9244999999992</v>
      </c>
      <c r="W73" s="81">
        <f t="shared" si="42"/>
        <v>853.40969999999993</v>
      </c>
      <c r="X73" s="81">
        <f t="shared" si="43"/>
        <v>103.30140000000002</v>
      </c>
      <c r="Y73" s="81">
        <f t="shared" si="44"/>
        <v>68.86760000000001</v>
      </c>
      <c r="Z73" s="81" t="str">
        <f t="shared" si="45"/>
        <v>-</v>
      </c>
      <c r="AA73" s="81" t="str">
        <f t="shared" si="46"/>
        <v>-</v>
      </c>
    </row>
    <row r="74" spans="1:237" ht="28" customHeight="1" x14ac:dyDescent="0.35">
      <c r="C74" s="13" t="s">
        <v>262</v>
      </c>
      <c r="D74" s="81">
        <f>IFERROR(VLOOKUP(C74,'4.3.1 Bilan P.brutes EuST 2023'!$B$5:$N$41,13,FALSE),IFERROR((VLOOKUP('4.1 Bilan peaux brutes (2023)'!C74,'4.2.1 Bilan P.brutes FAO 2023'!$C$5:$D$200,2,FALSE)*75%),"-"))</f>
        <v>224066.25</v>
      </c>
      <c r="E74" s="81">
        <f>IFERROR(VLOOKUP(C74,'4.3.1 Bilan P.brutes EuST 2023'!$B$5:$M$41,12,FALSE),IFERROR((VLOOKUP('4.1 Bilan peaux brutes (2023)'!C74,'4.2.1 Bilan P.brutes FAO 2023'!$C$5:$D$200,2)*25%),"-"))</f>
        <v>74688.75</v>
      </c>
      <c r="F74" s="81">
        <f>IFERROR((VLOOKUP(C74,'4.2.1 Bilan P.brutes FAO 2023'!$C$5:$F$200,4,FALSE)*50%),"-")</f>
        <v>615820</v>
      </c>
      <c r="G74" s="81">
        <f>IFERROR((VLOOKUP(C74,'4.2.1 Bilan P.brutes FAO 2023'!$C$5:$F$200,4,FALSE)*50%),"-")</f>
        <v>615820</v>
      </c>
      <c r="H74" s="81">
        <f>IFERROR((VLOOKUP(C74,'4.2.1 Bilan P.brutes FAO 2023'!$C$5:$H$200,6,FALSE)*50%),"-")</f>
        <v>1033370</v>
      </c>
      <c r="I74" s="81">
        <f>IFERROR((VLOOKUP(C74,'4.2.1 Bilan P.brutes FAO 2023'!$C$5:$H$200,6,FALSE)*50%),"-")</f>
        <v>1033370</v>
      </c>
      <c r="J74" s="81">
        <f t="shared" si="39"/>
        <v>212862.9375</v>
      </c>
      <c r="K74" s="81">
        <f t="shared" si="40"/>
        <v>70954.3125</v>
      </c>
      <c r="L74" s="81">
        <f t="shared" si="29"/>
        <v>246328</v>
      </c>
      <c r="M74" s="81">
        <f t="shared" si="30"/>
        <v>246328</v>
      </c>
      <c r="N74" s="81">
        <f t="shared" si="31"/>
        <v>413348</v>
      </c>
      <c r="O74" s="81">
        <f t="shared" si="32"/>
        <v>413348</v>
      </c>
      <c r="P74" s="81">
        <f t="shared" si="33"/>
        <v>7450202.8125</v>
      </c>
      <c r="Q74" s="81">
        <f t="shared" si="34"/>
        <v>922406.0625</v>
      </c>
      <c r="R74" s="81">
        <f t="shared" si="35"/>
        <v>738984</v>
      </c>
      <c r="S74" s="81">
        <f t="shared" si="36"/>
        <v>492656</v>
      </c>
      <c r="T74" s="81">
        <f t="shared" si="37"/>
        <v>1240044</v>
      </c>
      <c r="U74" s="81">
        <f t="shared" si="38"/>
        <v>826696</v>
      </c>
      <c r="V74" s="81">
        <f t="shared" si="41"/>
        <v>7450.2028124999997</v>
      </c>
      <c r="W74" s="81">
        <f t="shared" si="42"/>
        <v>922.40606249999996</v>
      </c>
      <c r="X74" s="81">
        <f t="shared" si="43"/>
        <v>738.98400000000004</v>
      </c>
      <c r="Y74" s="81">
        <f t="shared" si="44"/>
        <v>492.65600000000001</v>
      </c>
      <c r="Z74" s="81">
        <f t="shared" si="45"/>
        <v>1240.0440000000001</v>
      </c>
      <c r="AA74" s="81">
        <f t="shared" si="46"/>
        <v>826.69600000000003</v>
      </c>
    </row>
    <row r="75" spans="1:237" s="82" customFormat="1" ht="28" customHeight="1" x14ac:dyDescent="0.35">
      <c r="A75" s="14"/>
      <c r="B75" s="14"/>
      <c r="C75" s="13" t="s">
        <v>263</v>
      </c>
      <c r="D75" s="83">
        <f>IFERROR(VLOOKUP(C75,'4.3.1 Bilan P.brutes EuST 2023'!$B$5:$N$41,13,FALSE),IFERROR((VLOOKUP('4.1 Bilan peaux brutes (2023)'!C75,'4.2.1 Bilan P.brutes FAO 2023'!$C$5:$D$200,2,FALSE)*75%),"-"))</f>
        <v>144880</v>
      </c>
      <c r="E75" s="83">
        <f>IFERROR(VLOOKUP(C75,'4.3.1 Bilan P.brutes EuST 2023'!$B$5:$M$41,12,FALSE),IFERROR((VLOOKUP('4.1 Bilan peaux brutes (2023)'!C75,'4.2.1 Bilan P.brutes FAO 2023'!$C$5:$D$200,2)*25%),"-"))</f>
        <v>7080</v>
      </c>
      <c r="F75" s="83">
        <f>IFERROR((VLOOKUP(C75,'4.2.1 Bilan P.brutes FAO 2023'!$C$5:$F$200,4,FALSE)*50%),"-")</f>
        <v>2419645</v>
      </c>
      <c r="G75" s="83">
        <f>IFERROR((VLOOKUP(C75,'4.2.1 Bilan P.brutes FAO 2023'!$C$5:$F$200,4,FALSE)*50%),"-")</f>
        <v>2419645</v>
      </c>
      <c r="H75" s="83">
        <f>IFERROR((VLOOKUP(C75,'4.2.1 Bilan P.brutes FAO 2023'!$C$5:$H$200,6,FALSE)*50%),"-")</f>
        <v>979815</v>
      </c>
      <c r="I75" s="83">
        <f>IFERROR((VLOOKUP(C75,'4.2.1 Bilan P.brutes FAO 2023'!$C$5:$H$200,6,FALSE)*50%),"-")</f>
        <v>979815</v>
      </c>
      <c r="J75" s="83">
        <f t="shared" si="39"/>
        <v>137636</v>
      </c>
      <c r="K75" s="83">
        <f t="shared" si="40"/>
        <v>6726</v>
      </c>
      <c r="L75" s="83">
        <f t="shared" si="29"/>
        <v>967858</v>
      </c>
      <c r="M75" s="83">
        <f t="shared" si="30"/>
        <v>967858</v>
      </c>
      <c r="N75" s="83">
        <f t="shared" si="31"/>
        <v>391926</v>
      </c>
      <c r="O75" s="83">
        <f t="shared" si="32"/>
        <v>391926</v>
      </c>
      <c r="P75" s="83">
        <f t="shared" si="33"/>
        <v>4817260</v>
      </c>
      <c r="Q75" s="83">
        <f t="shared" si="34"/>
        <v>87438</v>
      </c>
      <c r="R75" s="83">
        <f t="shared" si="35"/>
        <v>2903574</v>
      </c>
      <c r="S75" s="83">
        <f t="shared" si="36"/>
        <v>1935716</v>
      </c>
      <c r="T75" s="83">
        <f t="shared" si="37"/>
        <v>1175778</v>
      </c>
      <c r="U75" s="83">
        <f t="shared" si="38"/>
        <v>783852</v>
      </c>
      <c r="V75" s="151">
        <f t="shared" si="41"/>
        <v>4817.26</v>
      </c>
      <c r="W75" s="151">
        <f t="shared" si="42"/>
        <v>87.438000000000002</v>
      </c>
      <c r="X75" s="151">
        <f t="shared" si="43"/>
        <v>2903.5740000000001</v>
      </c>
      <c r="Y75" s="151">
        <f t="shared" si="44"/>
        <v>1935.7159999999999</v>
      </c>
      <c r="Z75" s="151">
        <f t="shared" si="45"/>
        <v>1175.778</v>
      </c>
      <c r="AA75" s="151">
        <f t="shared" si="46"/>
        <v>783.85199999999998</v>
      </c>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c r="CH75" s="14"/>
      <c r="CI75" s="14"/>
      <c r="CJ75" s="14"/>
      <c r="CK75" s="14"/>
      <c r="CL75" s="14"/>
      <c r="CM75" s="14"/>
      <c r="CN75" s="14"/>
      <c r="CO75" s="14"/>
      <c r="CP75" s="14"/>
      <c r="CQ75" s="14"/>
      <c r="CR75" s="14"/>
      <c r="CS75" s="14"/>
      <c r="CT75" s="14"/>
      <c r="CU75" s="14"/>
      <c r="CV75" s="14"/>
      <c r="CW75" s="14"/>
      <c r="CX75" s="14"/>
      <c r="CY75" s="14"/>
      <c r="CZ75" s="14"/>
      <c r="DA75" s="14"/>
      <c r="DB75" s="14"/>
      <c r="DC75" s="14"/>
      <c r="DD75" s="14"/>
      <c r="DE75" s="14"/>
      <c r="DF75" s="14"/>
      <c r="DG75" s="14"/>
      <c r="DH75" s="14"/>
      <c r="DI75" s="14"/>
      <c r="DJ75" s="14"/>
      <c r="DK75" s="14"/>
      <c r="DL75" s="14"/>
      <c r="DM75" s="14"/>
      <c r="DN75" s="14"/>
      <c r="DO75" s="14"/>
      <c r="DP75" s="14"/>
      <c r="DQ75" s="14"/>
      <c r="DR75" s="14"/>
      <c r="DS75" s="14"/>
      <c r="DT75" s="14"/>
      <c r="DU75" s="14"/>
      <c r="DV75" s="14"/>
      <c r="DW75" s="14"/>
      <c r="DX75" s="14"/>
      <c r="DY75" s="14"/>
      <c r="DZ75" s="14"/>
      <c r="EA75" s="14"/>
      <c r="EB75" s="14"/>
      <c r="EC75" s="14"/>
      <c r="ED75" s="14"/>
      <c r="EE75" s="14"/>
      <c r="EF75" s="14"/>
      <c r="EG75" s="14"/>
      <c r="EH75" s="14"/>
      <c r="EI75" s="14"/>
      <c r="EJ75" s="3"/>
      <c r="EK75" s="3"/>
      <c r="EL75" s="3"/>
      <c r="EM75" s="3"/>
      <c r="EN75" s="3"/>
      <c r="EO75" s="3"/>
      <c r="EP75" s="3"/>
      <c r="EQ75" s="3"/>
      <c r="ER75" s="3"/>
      <c r="ES75" s="3"/>
      <c r="ET75" s="3"/>
      <c r="EU75" s="3"/>
      <c r="EV75" s="3"/>
      <c r="EW75" s="3"/>
      <c r="EX75" s="3"/>
      <c r="EY75" s="3"/>
      <c r="EZ75" s="3"/>
      <c r="FA75" s="3"/>
      <c r="FB75" s="3"/>
      <c r="FC75" s="3"/>
      <c r="FD75" s="3"/>
      <c r="FE75" s="3"/>
      <c r="FF75" s="3"/>
      <c r="FG75" s="3"/>
      <c r="FH75" s="3"/>
      <c r="FI75" s="3"/>
      <c r="FJ75" s="3"/>
      <c r="FK75" s="3"/>
      <c r="FL75" s="3"/>
      <c r="FM75" s="3"/>
      <c r="FN75" s="3"/>
      <c r="FO75" s="3"/>
      <c r="FP75" s="3"/>
      <c r="FQ75" s="3"/>
      <c r="FR75" s="3"/>
      <c r="FS75" s="3"/>
      <c r="FT75" s="3"/>
      <c r="FU75" s="3"/>
      <c r="FV75" s="3"/>
      <c r="FW75" s="3"/>
      <c r="FX75" s="3"/>
      <c r="FY75" s="3"/>
      <c r="FZ75" s="3"/>
      <c r="GA75" s="3"/>
      <c r="GB75" s="3"/>
      <c r="GC75" s="3"/>
      <c r="GD75" s="3"/>
      <c r="GE75" s="3"/>
      <c r="GF75" s="3"/>
      <c r="GG75" s="3"/>
      <c r="GH75" s="3"/>
      <c r="GI75" s="3"/>
      <c r="GJ75" s="3"/>
      <c r="GK75" s="3"/>
      <c r="GL75" s="3"/>
      <c r="GM75" s="3"/>
      <c r="GN75" s="3"/>
      <c r="GO75" s="3"/>
      <c r="GP75" s="3"/>
      <c r="GQ75" s="3"/>
      <c r="GR75" s="3"/>
      <c r="GS75" s="3"/>
      <c r="GT75" s="3"/>
      <c r="GU75" s="3"/>
      <c r="GV75" s="3"/>
      <c r="GW75" s="3"/>
      <c r="GX75" s="3"/>
      <c r="GY75" s="3"/>
      <c r="GZ75" s="3"/>
      <c r="HA75" s="3"/>
      <c r="HB75" s="3"/>
      <c r="HC75" s="3"/>
      <c r="HD75" s="3"/>
      <c r="HE75" s="3"/>
      <c r="HF75" s="3"/>
      <c r="HG75" s="3"/>
      <c r="HH75" s="3"/>
      <c r="HI75" s="3"/>
      <c r="HJ75" s="3"/>
      <c r="HK75" s="3"/>
      <c r="HL75" s="3"/>
      <c r="HM75" s="3"/>
      <c r="HN75" s="3"/>
      <c r="HO75" s="3"/>
      <c r="HP75" s="3"/>
      <c r="HQ75" s="3"/>
      <c r="HR75" s="3"/>
      <c r="HS75" s="3"/>
      <c r="HT75" s="3"/>
      <c r="HU75" s="3"/>
      <c r="HV75" s="3"/>
      <c r="HW75" s="3"/>
      <c r="HX75" s="3"/>
      <c r="HY75" s="3"/>
      <c r="HZ75" s="3"/>
      <c r="IA75" s="3"/>
      <c r="IB75" s="3"/>
      <c r="IC75" s="3"/>
    </row>
    <row r="76" spans="1:237" ht="28" customHeight="1" x14ac:dyDescent="0.35">
      <c r="C76" s="13" t="s">
        <v>264</v>
      </c>
      <c r="D76" s="81">
        <f>IFERROR(VLOOKUP(C76,'4.3.1 Bilan P.brutes EuST 2023'!$B$5:$N$41,13,FALSE),IFERROR((VLOOKUP('4.1 Bilan peaux brutes (2023)'!C76,'4.2.1 Bilan P.brutes FAO 2023'!$C$5:$D$200,2,FALSE)*75%),"-"))</f>
        <v>495.75</v>
      </c>
      <c r="E76" s="81">
        <f>IFERROR(VLOOKUP(C76,'4.3.1 Bilan P.brutes EuST 2023'!$B$5:$M$41,12,FALSE),IFERROR((VLOOKUP('4.1 Bilan peaux brutes (2023)'!C76,'4.2.1 Bilan P.brutes FAO 2023'!$C$5:$D$200,2)*25%),"-"))</f>
        <v>165.25</v>
      </c>
      <c r="F76" s="81">
        <f>IFERROR((VLOOKUP(C76,'4.2.1 Bilan P.brutes FAO 2023'!$C$5:$F$200,4,FALSE)*50%),"-")</f>
        <v>2375.5</v>
      </c>
      <c r="G76" s="81">
        <f>IFERROR((VLOOKUP(C76,'4.2.1 Bilan P.brutes FAO 2023'!$C$5:$F$200,4,FALSE)*50%),"-")</f>
        <v>2375.5</v>
      </c>
      <c r="H76" s="81">
        <f>IFERROR((VLOOKUP(C76,'4.2.1 Bilan P.brutes FAO 2023'!$C$5:$H$200,6,FALSE)*50%),"-")</f>
        <v>3455.5</v>
      </c>
      <c r="I76" s="81">
        <f>IFERROR((VLOOKUP(C76,'4.2.1 Bilan P.brutes FAO 2023'!$C$5:$H$200,6,FALSE)*50%),"-")</f>
        <v>3455.5</v>
      </c>
      <c r="J76" s="81">
        <f t="shared" si="39"/>
        <v>470.96249999999998</v>
      </c>
      <c r="K76" s="81">
        <f t="shared" si="40"/>
        <v>156.98749999999998</v>
      </c>
      <c r="L76" s="81">
        <f t="shared" si="29"/>
        <v>950.2</v>
      </c>
      <c r="M76" s="81">
        <f t="shared" si="30"/>
        <v>950.2</v>
      </c>
      <c r="N76" s="81">
        <f t="shared" si="31"/>
        <v>1382.2</v>
      </c>
      <c r="O76" s="81">
        <f t="shared" si="32"/>
        <v>1382.2</v>
      </c>
      <c r="P76" s="81">
        <f t="shared" si="33"/>
        <v>16483.6875</v>
      </c>
      <c r="Q76" s="81">
        <f t="shared" si="34"/>
        <v>2040.8374999999999</v>
      </c>
      <c r="R76" s="81">
        <f t="shared" si="35"/>
        <v>2850.6000000000004</v>
      </c>
      <c r="S76" s="81">
        <f t="shared" si="36"/>
        <v>1900.4</v>
      </c>
      <c r="T76" s="81">
        <f t="shared" si="37"/>
        <v>4146.6000000000004</v>
      </c>
      <c r="U76" s="81">
        <f t="shared" si="38"/>
        <v>2764.4</v>
      </c>
      <c r="V76" s="81">
        <f t="shared" si="41"/>
        <v>16.483687499999998</v>
      </c>
      <c r="W76" s="81">
        <f t="shared" si="42"/>
        <v>2.0408374999999999</v>
      </c>
      <c r="X76" s="81">
        <f t="shared" si="43"/>
        <v>2.8506000000000005</v>
      </c>
      <c r="Y76" s="81">
        <f t="shared" si="44"/>
        <v>1.9004000000000001</v>
      </c>
      <c r="Z76" s="81">
        <f t="shared" si="45"/>
        <v>4.1466000000000003</v>
      </c>
      <c r="AA76" s="81">
        <f t="shared" si="46"/>
        <v>2.7644000000000002</v>
      </c>
    </row>
    <row r="77" spans="1:237" ht="28" customHeight="1" x14ac:dyDescent="0.35">
      <c r="C77" s="13" t="s">
        <v>265</v>
      </c>
      <c r="D77" s="81">
        <f>IFERROR(VLOOKUP(C77,'4.3.1 Bilan P.brutes EuST 2023'!$B$5:$N$41,13,FALSE),IFERROR((VLOOKUP('4.1 Bilan peaux brutes (2023)'!C77,'4.2.1 Bilan P.brutes FAO 2023'!$C$5:$D$200,2,FALSE)*75%),"-"))</f>
        <v>853976.25</v>
      </c>
      <c r="E77" s="81">
        <f>IFERROR(VLOOKUP(C77,'4.3.1 Bilan P.brutes EuST 2023'!$B$5:$M$41,12,FALSE),IFERROR((VLOOKUP('4.1 Bilan peaux brutes (2023)'!C77,'4.2.1 Bilan P.brutes FAO 2023'!$C$5:$D$200,2)*25%),"-"))</f>
        <v>284658.75</v>
      </c>
      <c r="F77" s="81">
        <f>IFERROR((VLOOKUP(C77,'4.2.1 Bilan P.brutes FAO 2023'!$C$5:$F$200,4,FALSE)*50%),"-")</f>
        <v>67534</v>
      </c>
      <c r="G77" s="81">
        <f>IFERROR((VLOOKUP(C77,'4.2.1 Bilan P.brutes FAO 2023'!$C$5:$F$200,4,FALSE)*50%),"-")</f>
        <v>67534</v>
      </c>
      <c r="H77" s="81">
        <f>IFERROR((VLOOKUP(C77,'4.2.1 Bilan P.brutes FAO 2023'!$C$5:$H$200,6,FALSE)*50%),"-")</f>
        <v>6710</v>
      </c>
      <c r="I77" s="81">
        <f>IFERROR((VLOOKUP(C77,'4.2.1 Bilan P.brutes FAO 2023'!$C$5:$H$200,6,FALSE)*50%),"-")</f>
        <v>6710</v>
      </c>
      <c r="J77" s="81">
        <f t="shared" si="39"/>
        <v>811277.4375</v>
      </c>
      <c r="K77" s="81">
        <f t="shared" si="40"/>
        <v>270425.8125</v>
      </c>
      <c r="L77" s="81">
        <f t="shared" si="29"/>
        <v>27013.600000000002</v>
      </c>
      <c r="M77" s="81">
        <f t="shared" si="30"/>
        <v>27013.600000000002</v>
      </c>
      <c r="N77" s="81">
        <f t="shared" si="31"/>
        <v>2684</v>
      </c>
      <c r="O77" s="81">
        <f t="shared" si="32"/>
        <v>2684</v>
      </c>
      <c r="P77" s="81">
        <f t="shared" si="33"/>
        <v>28394710.3125</v>
      </c>
      <c r="Q77" s="81">
        <f t="shared" si="34"/>
        <v>3515535.5625</v>
      </c>
      <c r="R77" s="81">
        <f t="shared" si="35"/>
        <v>81040.800000000003</v>
      </c>
      <c r="S77" s="81">
        <f t="shared" si="36"/>
        <v>54027.200000000004</v>
      </c>
      <c r="T77" s="81">
        <f t="shared" si="37"/>
        <v>8052</v>
      </c>
      <c r="U77" s="81">
        <f t="shared" si="38"/>
        <v>5368</v>
      </c>
      <c r="V77" s="81">
        <f t="shared" si="41"/>
        <v>28394.710312499999</v>
      </c>
      <c r="W77" s="81">
        <f t="shared" si="42"/>
        <v>3515.5355625000002</v>
      </c>
      <c r="X77" s="81">
        <f t="shared" si="43"/>
        <v>81.040800000000004</v>
      </c>
      <c r="Y77" s="81">
        <f t="shared" si="44"/>
        <v>54.027200000000008</v>
      </c>
      <c r="Z77" s="81">
        <f t="shared" si="45"/>
        <v>8.0519999999999996</v>
      </c>
      <c r="AA77" s="81">
        <f t="shared" si="46"/>
        <v>5.3680000000000003</v>
      </c>
    </row>
    <row r="78" spans="1:237" ht="28" customHeight="1" x14ac:dyDescent="0.35">
      <c r="C78" s="13" t="s">
        <v>266</v>
      </c>
      <c r="D78" s="81">
        <f>IFERROR(VLOOKUP(C78,'4.3.1 Bilan P.brutes EuST 2023'!$B$5:$N$41,13,FALSE),IFERROR((VLOOKUP('4.1 Bilan peaux brutes (2023)'!C78,'4.2.1 Bilan P.brutes FAO 2023'!$C$5:$D$200,2,FALSE)*75%),"-"))</f>
        <v>575282.25</v>
      </c>
      <c r="E78" s="81">
        <f>IFERROR(VLOOKUP(C78,'4.3.1 Bilan P.brutes EuST 2023'!$B$5:$M$41,12,FALSE),IFERROR((VLOOKUP('4.1 Bilan peaux brutes (2023)'!C78,'4.2.1 Bilan P.brutes FAO 2023'!$C$5:$D$200,2)*25%),"-"))</f>
        <v>191760.75</v>
      </c>
      <c r="F78" s="81">
        <f>IFERROR((VLOOKUP(C78,'4.2.1 Bilan P.brutes FAO 2023'!$C$5:$F$200,4,FALSE)*50%),"-")</f>
        <v>416474.5</v>
      </c>
      <c r="G78" s="81">
        <f>IFERROR((VLOOKUP(C78,'4.2.1 Bilan P.brutes FAO 2023'!$C$5:$F$200,4,FALSE)*50%),"-")</f>
        <v>416474.5</v>
      </c>
      <c r="H78" s="81">
        <f>IFERROR((VLOOKUP(C78,'4.2.1 Bilan P.brutes FAO 2023'!$C$5:$H$200,6,FALSE)*50%),"-")</f>
        <v>533251.5</v>
      </c>
      <c r="I78" s="81">
        <f>IFERROR((VLOOKUP(C78,'4.2.1 Bilan P.brutes FAO 2023'!$C$5:$H$200,6,FALSE)*50%),"-")</f>
        <v>533251.5</v>
      </c>
      <c r="J78" s="81">
        <f t="shared" si="39"/>
        <v>546518.13749999995</v>
      </c>
      <c r="K78" s="81">
        <f t="shared" si="40"/>
        <v>182172.71249999999</v>
      </c>
      <c r="L78" s="81">
        <f t="shared" si="29"/>
        <v>166589.80000000002</v>
      </c>
      <c r="M78" s="81">
        <f t="shared" si="30"/>
        <v>166589.80000000002</v>
      </c>
      <c r="N78" s="81">
        <f t="shared" si="31"/>
        <v>213300.6</v>
      </c>
      <c r="O78" s="81">
        <f t="shared" si="32"/>
        <v>213300.6</v>
      </c>
      <c r="P78" s="81">
        <f t="shared" si="33"/>
        <v>19128134.8125</v>
      </c>
      <c r="Q78" s="81">
        <f t="shared" si="34"/>
        <v>2368245.2624999997</v>
      </c>
      <c r="R78" s="81">
        <f t="shared" si="35"/>
        <v>499769.4</v>
      </c>
      <c r="S78" s="81">
        <f t="shared" si="36"/>
        <v>333179.60000000003</v>
      </c>
      <c r="T78" s="81">
        <f t="shared" si="37"/>
        <v>639901.80000000005</v>
      </c>
      <c r="U78" s="81">
        <f t="shared" si="38"/>
        <v>426601.2</v>
      </c>
      <c r="V78" s="81">
        <f t="shared" si="41"/>
        <v>19128.1348125</v>
      </c>
      <c r="W78" s="81">
        <f t="shared" si="42"/>
        <v>2368.2452624999996</v>
      </c>
      <c r="X78" s="81">
        <f t="shared" si="43"/>
        <v>499.76940000000002</v>
      </c>
      <c r="Y78" s="81">
        <f t="shared" si="44"/>
        <v>333.17960000000005</v>
      </c>
      <c r="Z78" s="81">
        <f t="shared" si="45"/>
        <v>639.90180000000009</v>
      </c>
      <c r="AA78" s="81">
        <f t="shared" si="46"/>
        <v>426.60120000000001</v>
      </c>
    </row>
    <row r="79" spans="1:237" ht="28" customHeight="1" x14ac:dyDescent="0.35">
      <c r="C79" s="13" t="s">
        <v>267</v>
      </c>
      <c r="D79" s="81">
        <f>IFERROR(VLOOKUP(C79,'4.3.1 Bilan P.brutes EuST 2023'!$B$5:$N$41,13,FALSE),IFERROR((VLOOKUP('4.1 Bilan peaux brutes (2023)'!C79,'4.2.1 Bilan P.brutes FAO 2023'!$C$5:$D$200,2,FALSE)*75%),"-"))</f>
        <v>329.25</v>
      </c>
      <c r="E79" s="81">
        <f>IFERROR(VLOOKUP(C79,'4.3.1 Bilan P.brutes EuST 2023'!$B$5:$M$41,12,FALSE),IFERROR((VLOOKUP('4.1 Bilan peaux brutes (2023)'!C79,'4.2.1 Bilan P.brutes FAO 2023'!$C$5:$D$200,2)*25%),"-"))</f>
        <v>109.75</v>
      </c>
      <c r="F79" s="81">
        <f>IFERROR((VLOOKUP(C79,'4.2.1 Bilan P.brutes FAO 2023'!$C$5:$F$200,4,FALSE)*50%),"-")</f>
        <v>4867</v>
      </c>
      <c r="G79" s="81">
        <f>IFERROR((VLOOKUP(C79,'4.2.1 Bilan P.brutes FAO 2023'!$C$5:$F$200,4,FALSE)*50%),"-")</f>
        <v>4867</v>
      </c>
      <c r="H79" s="81">
        <f>IFERROR((VLOOKUP(C79,'4.2.1 Bilan P.brutes FAO 2023'!$C$5:$H$200,6,FALSE)*50%),"-")</f>
        <v>2245.5</v>
      </c>
      <c r="I79" s="81">
        <f>IFERROR((VLOOKUP(C79,'4.2.1 Bilan P.brutes FAO 2023'!$C$5:$H$200,6,FALSE)*50%),"-")</f>
        <v>2245.5</v>
      </c>
      <c r="J79" s="81">
        <f t="shared" si="39"/>
        <v>312.78749999999997</v>
      </c>
      <c r="K79" s="81">
        <f t="shared" si="40"/>
        <v>104.26249999999999</v>
      </c>
      <c r="L79" s="81">
        <f t="shared" si="29"/>
        <v>1946.8000000000002</v>
      </c>
      <c r="M79" s="81">
        <f t="shared" si="30"/>
        <v>1946.8000000000002</v>
      </c>
      <c r="N79" s="81">
        <f t="shared" si="31"/>
        <v>898.2</v>
      </c>
      <c r="O79" s="81">
        <f t="shared" si="32"/>
        <v>898.2</v>
      </c>
      <c r="P79" s="81">
        <f t="shared" si="33"/>
        <v>10947.562499999998</v>
      </c>
      <c r="Q79" s="81">
        <f t="shared" si="34"/>
        <v>1355.4124999999999</v>
      </c>
      <c r="R79" s="81">
        <f t="shared" si="35"/>
        <v>5840.4000000000005</v>
      </c>
      <c r="S79" s="81">
        <f t="shared" si="36"/>
        <v>3893.6000000000004</v>
      </c>
      <c r="T79" s="81">
        <f t="shared" si="37"/>
        <v>2694.6000000000004</v>
      </c>
      <c r="U79" s="81">
        <f t="shared" si="38"/>
        <v>1796.4</v>
      </c>
      <c r="V79" s="81">
        <f t="shared" si="41"/>
        <v>10.947562499999998</v>
      </c>
      <c r="W79" s="81">
        <f t="shared" si="42"/>
        <v>1.3554124999999999</v>
      </c>
      <c r="X79" s="81">
        <f t="shared" si="43"/>
        <v>5.8404000000000007</v>
      </c>
      <c r="Y79" s="81">
        <f t="shared" si="44"/>
        <v>3.8936000000000002</v>
      </c>
      <c r="Z79" s="81">
        <f t="shared" si="45"/>
        <v>2.6946000000000003</v>
      </c>
      <c r="AA79" s="81">
        <f t="shared" si="46"/>
        <v>1.7964</v>
      </c>
    </row>
    <row r="80" spans="1:237" ht="28" customHeight="1" x14ac:dyDescent="0.35">
      <c r="C80" s="13" t="s">
        <v>268</v>
      </c>
      <c r="D80" s="81">
        <f>IFERROR(VLOOKUP(C80,'4.3.1 Bilan P.brutes EuST 2023'!$B$5:$N$41,13,FALSE),IFERROR((VLOOKUP('4.1 Bilan peaux brutes (2023)'!C80,'4.2.1 Bilan P.brutes FAO 2023'!$C$5:$D$200,2,FALSE)*75%),"-"))</f>
        <v>49694.25</v>
      </c>
      <c r="E80" s="81">
        <f>IFERROR(VLOOKUP(C80,'4.3.1 Bilan P.brutes EuST 2023'!$B$5:$M$41,12,FALSE),IFERROR((VLOOKUP('4.1 Bilan peaux brutes (2023)'!C80,'4.2.1 Bilan P.brutes FAO 2023'!$C$5:$D$200,2)*25%),"-"))</f>
        <v>16564.75</v>
      </c>
      <c r="F80" s="81">
        <f>IFERROR((VLOOKUP(C80,'4.2.1 Bilan P.brutes FAO 2023'!$C$5:$F$200,4,FALSE)*50%),"-")</f>
        <v>61772.5</v>
      </c>
      <c r="G80" s="81">
        <f>IFERROR((VLOOKUP(C80,'4.2.1 Bilan P.brutes FAO 2023'!$C$5:$F$200,4,FALSE)*50%),"-")</f>
        <v>61772.5</v>
      </c>
      <c r="H80" s="81">
        <f>IFERROR((VLOOKUP(C80,'4.2.1 Bilan P.brutes FAO 2023'!$C$5:$H$200,6,FALSE)*50%),"-")</f>
        <v>56276.5</v>
      </c>
      <c r="I80" s="81">
        <f>IFERROR((VLOOKUP(C80,'4.2.1 Bilan P.brutes FAO 2023'!$C$5:$H$200,6,FALSE)*50%),"-")</f>
        <v>56276.5</v>
      </c>
      <c r="J80" s="81">
        <f t="shared" si="39"/>
        <v>47209.537499999999</v>
      </c>
      <c r="K80" s="81">
        <f t="shared" si="40"/>
        <v>15736.512499999999</v>
      </c>
      <c r="L80" s="81">
        <f t="shared" si="29"/>
        <v>24709</v>
      </c>
      <c r="M80" s="81">
        <f t="shared" si="30"/>
        <v>24709</v>
      </c>
      <c r="N80" s="81">
        <f t="shared" si="31"/>
        <v>22510.600000000002</v>
      </c>
      <c r="O80" s="81">
        <f t="shared" si="32"/>
        <v>22510.600000000002</v>
      </c>
      <c r="P80" s="81">
        <f t="shared" si="33"/>
        <v>1652333.8125</v>
      </c>
      <c r="Q80" s="81">
        <f t="shared" si="34"/>
        <v>204574.66249999998</v>
      </c>
      <c r="R80" s="81">
        <f t="shared" si="35"/>
        <v>74127</v>
      </c>
      <c r="S80" s="81">
        <f t="shared" si="36"/>
        <v>49418</v>
      </c>
      <c r="T80" s="81">
        <f t="shared" si="37"/>
        <v>67531.8</v>
      </c>
      <c r="U80" s="81">
        <f t="shared" si="38"/>
        <v>45021.200000000004</v>
      </c>
      <c r="V80" s="81">
        <f t="shared" si="41"/>
        <v>1652.3338125</v>
      </c>
      <c r="W80" s="81">
        <f t="shared" si="42"/>
        <v>204.57466249999999</v>
      </c>
      <c r="X80" s="81">
        <f t="shared" si="43"/>
        <v>74.126999999999995</v>
      </c>
      <c r="Y80" s="81">
        <f t="shared" si="44"/>
        <v>49.417999999999999</v>
      </c>
      <c r="Z80" s="81">
        <f t="shared" si="45"/>
        <v>67.531800000000004</v>
      </c>
      <c r="AA80" s="81">
        <f t="shared" si="46"/>
        <v>45.021200000000007</v>
      </c>
    </row>
    <row r="81" spans="1:237" ht="28" customHeight="1" x14ac:dyDescent="0.35">
      <c r="C81" s="13" t="s">
        <v>269</v>
      </c>
      <c r="D81" s="81">
        <f>IFERROR(VLOOKUP(C81,'4.3.1 Bilan P.brutes EuST 2023'!$B$5:$N$41,13,FALSE),IFERROR((VLOOKUP('4.1 Bilan peaux brutes (2023)'!C81,'4.2.1 Bilan P.brutes FAO 2023'!$C$5:$D$200,2,FALSE)*75%),"-"))</f>
        <v>8756.25</v>
      </c>
      <c r="E81" s="81">
        <f>IFERROR(VLOOKUP(C81,'4.3.1 Bilan P.brutes EuST 2023'!$B$5:$M$41,12,FALSE),IFERROR((VLOOKUP('4.1 Bilan peaux brutes (2023)'!C81,'4.2.1 Bilan P.brutes FAO 2023'!$C$5:$D$200,2)*25%),"-"))</f>
        <v>2918.75</v>
      </c>
      <c r="F81" s="81">
        <f>IFERROR((VLOOKUP(C81,'4.2.1 Bilan P.brutes FAO 2023'!$C$5:$F$200,4,FALSE)*50%),"-")</f>
        <v>28257.5</v>
      </c>
      <c r="G81" s="81">
        <f>IFERROR((VLOOKUP(C81,'4.2.1 Bilan P.brutes FAO 2023'!$C$5:$F$200,4,FALSE)*50%),"-")</f>
        <v>28257.5</v>
      </c>
      <c r="H81" s="81">
        <f>IFERROR((VLOOKUP(C81,'4.2.1 Bilan P.brutes FAO 2023'!$C$5:$H$200,6,FALSE)*50%),"-")</f>
        <v>13499</v>
      </c>
      <c r="I81" s="81">
        <f>IFERROR((VLOOKUP(C81,'4.2.1 Bilan P.brutes FAO 2023'!$C$5:$H$200,6,FALSE)*50%),"-")</f>
        <v>13499</v>
      </c>
      <c r="J81" s="81">
        <f t="shared" si="39"/>
        <v>8318.4375</v>
      </c>
      <c r="K81" s="81">
        <f t="shared" si="40"/>
        <v>2772.8125</v>
      </c>
      <c r="L81" s="81">
        <f t="shared" si="29"/>
        <v>11303</v>
      </c>
      <c r="M81" s="81">
        <f t="shared" si="30"/>
        <v>11303</v>
      </c>
      <c r="N81" s="81">
        <f t="shared" si="31"/>
        <v>5399.6</v>
      </c>
      <c r="O81" s="81">
        <f t="shared" si="32"/>
        <v>5399.6</v>
      </c>
      <c r="P81" s="81">
        <f t="shared" si="33"/>
        <v>291145.3125</v>
      </c>
      <c r="Q81" s="81">
        <f t="shared" si="34"/>
        <v>36046.5625</v>
      </c>
      <c r="R81" s="81">
        <f t="shared" si="35"/>
        <v>33909</v>
      </c>
      <c r="S81" s="81">
        <f t="shared" si="36"/>
        <v>22606</v>
      </c>
      <c r="T81" s="81">
        <f t="shared" si="37"/>
        <v>16198.800000000001</v>
      </c>
      <c r="U81" s="81">
        <f t="shared" si="38"/>
        <v>10799.2</v>
      </c>
      <c r="V81" s="81">
        <f t="shared" si="41"/>
        <v>291.14531249999999</v>
      </c>
      <c r="W81" s="81">
        <f t="shared" si="42"/>
        <v>36.0465625</v>
      </c>
      <c r="X81" s="81">
        <f t="shared" si="43"/>
        <v>33.908999999999999</v>
      </c>
      <c r="Y81" s="81">
        <f t="shared" si="44"/>
        <v>22.606000000000002</v>
      </c>
      <c r="Z81" s="81">
        <f t="shared" si="45"/>
        <v>16.198800000000002</v>
      </c>
      <c r="AA81" s="81">
        <f t="shared" si="46"/>
        <v>10.799200000000001</v>
      </c>
    </row>
    <row r="82" spans="1:237" ht="28" customHeight="1" x14ac:dyDescent="0.35">
      <c r="C82" s="13" t="s">
        <v>270</v>
      </c>
      <c r="D82" s="81">
        <f>IFERROR(VLOOKUP(C82,'4.3.1 Bilan P.brutes EuST 2023'!$B$5:$N$41,13,FALSE),IFERROR((VLOOKUP('4.1 Bilan peaux brutes (2023)'!C82,'4.2.1 Bilan P.brutes FAO 2023'!$C$5:$D$200,2,FALSE)*75%),"-"))</f>
        <v>234081.75</v>
      </c>
      <c r="E82" s="81">
        <f>IFERROR(VLOOKUP(C82,'4.3.1 Bilan P.brutes EuST 2023'!$B$5:$M$41,12,FALSE),IFERROR((VLOOKUP('4.1 Bilan peaux brutes (2023)'!C82,'4.2.1 Bilan P.brutes FAO 2023'!$C$5:$D$200,2)*25%),"-"))</f>
        <v>78027.25</v>
      </c>
      <c r="F82" s="81">
        <f>IFERROR((VLOOKUP(C82,'4.2.1 Bilan P.brutes FAO 2023'!$C$5:$F$200,4,FALSE)*50%),"-")</f>
        <v>47346.5</v>
      </c>
      <c r="G82" s="81">
        <f>IFERROR((VLOOKUP(C82,'4.2.1 Bilan P.brutes FAO 2023'!$C$5:$F$200,4,FALSE)*50%),"-")</f>
        <v>47346.5</v>
      </c>
      <c r="H82" s="81">
        <f>IFERROR((VLOOKUP(C82,'4.2.1 Bilan P.brutes FAO 2023'!$C$5:$H$200,6,FALSE)*50%),"-")</f>
        <v>165474.5</v>
      </c>
      <c r="I82" s="81">
        <f>IFERROR((VLOOKUP(C82,'4.2.1 Bilan P.brutes FAO 2023'!$C$5:$H$200,6,FALSE)*50%),"-")</f>
        <v>165474.5</v>
      </c>
      <c r="J82" s="81">
        <f t="shared" si="39"/>
        <v>222377.66249999998</v>
      </c>
      <c r="K82" s="81">
        <f t="shared" si="40"/>
        <v>74125.887499999997</v>
      </c>
      <c r="L82" s="81">
        <f t="shared" si="29"/>
        <v>18938.600000000002</v>
      </c>
      <c r="M82" s="81">
        <f t="shared" si="30"/>
        <v>18938.600000000002</v>
      </c>
      <c r="N82" s="81">
        <f t="shared" si="31"/>
        <v>66189.8</v>
      </c>
      <c r="O82" s="81">
        <f t="shared" si="32"/>
        <v>66189.8</v>
      </c>
      <c r="P82" s="81">
        <f t="shared" si="33"/>
        <v>7783218.1874999991</v>
      </c>
      <c r="Q82" s="81">
        <f t="shared" si="34"/>
        <v>963636.53749999998</v>
      </c>
      <c r="R82" s="81">
        <f t="shared" si="35"/>
        <v>56815.8</v>
      </c>
      <c r="S82" s="81">
        <f t="shared" si="36"/>
        <v>37877.200000000004</v>
      </c>
      <c r="T82" s="81">
        <f t="shared" si="37"/>
        <v>198569.40000000002</v>
      </c>
      <c r="U82" s="81">
        <f t="shared" si="38"/>
        <v>132379.6</v>
      </c>
      <c r="V82" s="81">
        <f t="shared" si="41"/>
        <v>7783.2181874999987</v>
      </c>
      <c r="W82" s="81">
        <f t="shared" si="42"/>
        <v>963.63653750000003</v>
      </c>
      <c r="X82" s="81">
        <f t="shared" si="43"/>
        <v>56.815800000000003</v>
      </c>
      <c r="Y82" s="81">
        <f t="shared" si="44"/>
        <v>37.877200000000002</v>
      </c>
      <c r="Z82" s="81">
        <f t="shared" si="45"/>
        <v>198.56940000000003</v>
      </c>
      <c r="AA82" s="81">
        <f t="shared" si="46"/>
        <v>132.37960000000001</v>
      </c>
    </row>
    <row r="83" spans="1:237" ht="28" customHeight="1" x14ac:dyDescent="0.35">
      <c r="C83" s="13" t="s">
        <v>271</v>
      </c>
      <c r="D83" s="81">
        <f>IFERROR(VLOOKUP(C83,'4.3.1 Bilan P.brutes EuST 2023'!$B$5:$N$41,13,FALSE),IFERROR((VLOOKUP('4.1 Bilan peaux brutes (2023)'!C83,'4.2.1 Bilan P.brutes FAO 2023'!$C$5:$D$200,2,FALSE)*75%),"-"))</f>
        <v>248278.5</v>
      </c>
      <c r="E83" s="81">
        <f>IFERROR(VLOOKUP(C83,'4.3.1 Bilan P.brutes EuST 2023'!$B$5:$M$41,12,FALSE),IFERROR((VLOOKUP('4.1 Bilan peaux brutes (2023)'!C83,'4.2.1 Bilan P.brutes FAO 2023'!$C$5:$D$200,2)*25%),"-"))</f>
        <v>82759.5</v>
      </c>
      <c r="F83" s="81">
        <f>IFERROR((VLOOKUP(C83,'4.2.1 Bilan P.brutes FAO 2023'!$C$5:$F$200,4,FALSE)*50%),"-")</f>
        <v>3280</v>
      </c>
      <c r="G83" s="81">
        <f>IFERROR((VLOOKUP(C83,'4.2.1 Bilan P.brutes FAO 2023'!$C$5:$F$200,4,FALSE)*50%),"-")</f>
        <v>3280</v>
      </c>
      <c r="H83" s="81">
        <f>IFERROR((VLOOKUP(C83,'4.2.1 Bilan P.brutes FAO 2023'!$C$5:$H$200,6,FALSE)*50%),"-")</f>
        <v>5075.5</v>
      </c>
      <c r="I83" s="81">
        <f>IFERROR((VLOOKUP(C83,'4.2.1 Bilan P.brutes FAO 2023'!$C$5:$H$200,6,FALSE)*50%),"-")</f>
        <v>5075.5</v>
      </c>
      <c r="J83" s="81">
        <f t="shared" si="39"/>
        <v>235864.57499999998</v>
      </c>
      <c r="K83" s="81">
        <f t="shared" si="40"/>
        <v>78621.524999999994</v>
      </c>
      <c r="L83" s="81">
        <f t="shared" si="29"/>
        <v>1312</v>
      </c>
      <c r="M83" s="81">
        <f t="shared" si="30"/>
        <v>1312</v>
      </c>
      <c r="N83" s="81">
        <f t="shared" si="31"/>
        <v>2030.2</v>
      </c>
      <c r="O83" s="81">
        <f t="shared" si="32"/>
        <v>2030.2</v>
      </c>
      <c r="P83" s="81">
        <f t="shared" si="33"/>
        <v>8255260.1249999991</v>
      </c>
      <c r="Q83" s="81">
        <f t="shared" si="34"/>
        <v>1022079.825</v>
      </c>
      <c r="R83" s="81">
        <f t="shared" si="35"/>
        <v>3936</v>
      </c>
      <c r="S83" s="81">
        <f t="shared" si="36"/>
        <v>2624</v>
      </c>
      <c r="T83" s="81">
        <f t="shared" si="37"/>
        <v>6090.6</v>
      </c>
      <c r="U83" s="81">
        <f t="shared" si="38"/>
        <v>4060.4</v>
      </c>
      <c r="V83" s="81">
        <f t="shared" si="41"/>
        <v>8255.2601249999989</v>
      </c>
      <c r="W83" s="81">
        <f t="shared" si="42"/>
        <v>1022.0798249999999</v>
      </c>
      <c r="X83" s="81">
        <f t="shared" si="43"/>
        <v>3.9359999999999999</v>
      </c>
      <c r="Y83" s="81">
        <f t="shared" si="44"/>
        <v>2.6240000000000001</v>
      </c>
      <c r="Z83" s="81">
        <f t="shared" si="45"/>
        <v>6.0906000000000002</v>
      </c>
      <c r="AA83" s="81">
        <f t="shared" si="46"/>
        <v>4.0604000000000005</v>
      </c>
    </row>
    <row r="84" spans="1:237" s="82" customFormat="1" ht="28" customHeight="1" x14ac:dyDescent="0.35">
      <c r="A84" s="14"/>
      <c r="B84" s="14"/>
      <c r="C84" s="13" t="s">
        <v>272</v>
      </c>
      <c r="D84" s="83">
        <f>IFERROR(VLOOKUP(C84,'4.3.1 Bilan P.brutes EuST 2023'!$B$5:$N$41,13,FALSE),IFERROR((VLOOKUP('4.1 Bilan peaux brutes (2023)'!C84,'4.2.1 Bilan P.brutes FAO 2023'!$C$5:$D$200,2,FALSE)*75%),"-"))</f>
        <v>89390</v>
      </c>
      <c r="E84" s="83">
        <f>IFERROR(VLOOKUP(C84,'4.3.1 Bilan P.brutes EuST 2023'!$B$5:$M$41,12,FALSE),IFERROR((VLOOKUP('4.1 Bilan peaux brutes (2023)'!C84,'4.2.1 Bilan P.brutes FAO 2023'!$C$5:$D$200,2)*25%),"-"))</f>
        <v>4110</v>
      </c>
      <c r="F84" s="83">
        <f>IFERROR((VLOOKUP(C84,'4.2.1 Bilan P.brutes FAO 2023'!$C$5:$F$200,4,FALSE)*50%),"-")</f>
        <v>35920</v>
      </c>
      <c r="G84" s="83">
        <f>IFERROR((VLOOKUP(C84,'4.2.1 Bilan P.brutes FAO 2023'!$C$5:$F$200,4,FALSE)*50%),"-")</f>
        <v>35920</v>
      </c>
      <c r="H84" s="83">
        <f>IFERROR((VLOOKUP(C84,'4.2.1 Bilan P.brutes FAO 2023'!$C$5:$H$200,6,FALSE)*50%),"-")</f>
        <v>2940</v>
      </c>
      <c r="I84" s="83">
        <f>IFERROR((VLOOKUP(C84,'4.2.1 Bilan P.brutes FAO 2023'!$C$5:$H$200,6,FALSE)*50%),"-")</f>
        <v>2940</v>
      </c>
      <c r="J84" s="83">
        <f t="shared" si="39"/>
        <v>84920.5</v>
      </c>
      <c r="K84" s="83">
        <f t="shared" si="40"/>
        <v>3904.5</v>
      </c>
      <c r="L84" s="83">
        <f t="shared" si="29"/>
        <v>14368</v>
      </c>
      <c r="M84" s="83">
        <f t="shared" si="30"/>
        <v>14368</v>
      </c>
      <c r="N84" s="83">
        <f t="shared" si="31"/>
        <v>1176</v>
      </c>
      <c r="O84" s="83">
        <f t="shared" si="32"/>
        <v>1176</v>
      </c>
      <c r="P84" s="83">
        <f t="shared" si="33"/>
        <v>2972217.5</v>
      </c>
      <c r="Q84" s="83">
        <f t="shared" si="34"/>
        <v>50758.5</v>
      </c>
      <c r="R84" s="83">
        <f t="shared" si="35"/>
        <v>43104</v>
      </c>
      <c r="S84" s="83">
        <f t="shared" si="36"/>
        <v>28736</v>
      </c>
      <c r="T84" s="83">
        <f t="shared" si="37"/>
        <v>3528</v>
      </c>
      <c r="U84" s="83">
        <f t="shared" si="38"/>
        <v>2352</v>
      </c>
      <c r="V84" s="151">
        <f t="shared" si="41"/>
        <v>2972.2175000000002</v>
      </c>
      <c r="W84" s="151">
        <f t="shared" si="42"/>
        <v>50.758499999999998</v>
      </c>
      <c r="X84" s="151">
        <f t="shared" si="43"/>
        <v>43.103999999999999</v>
      </c>
      <c r="Y84" s="151">
        <f t="shared" si="44"/>
        <v>28.736000000000001</v>
      </c>
      <c r="Z84" s="151">
        <f t="shared" si="45"/>
        <v>3.528</v>
      </c>
      <c r="AA84" s="151">
        <f t="shared" si="46"/>
        <v>2.3519999999999999</v>
      </c>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c r="BD84" s="14"/>
      <c r="BE84" s="14"/>
      <c r="BF84" s="14"/>
      <c r="BG84" s="14"/>
      <c r="BH84" s="14"/>
      <c r="BI84" s="14"/>
      <c r="BJ84" s="14"/>
      <c r="BK84" s="14"/>
      <c r="BL84" s="14"/>
      <c r="BM84" s="14"/>
      <c r="BN84" s="14"/>
      <c r="BO84" s="14"/>
      <c r="BP84" s="14"/>
      <c r="BQ84" s="14"/>
      <c r="BR84" s="14"/>
      <c r="BS84" s="14"/>
      <c r="BT84" s="14"/>
      <c r="BU84" s="14"/>
      <c r="BV84" s="14"/>
      <c r="BW84" s="14"/>
      <c r="BX84" s="14"/>
      <c r="BY84" s="14"/>
      <c r="BZ84" s="14"/>
      <c r="CA84" s="14"/>
      <c r="CB84" s="14"/>
      <c r="CC84" s="14"/>
      <c r="CD84" s="14"/>
      <c r="CE84" s="14"/>
      <c r="CF84" s="14"/>
      <c r="CG84" s="14"/>
      <c r="CH84" s="14"/>
      <c r="CI84" s="14"/>
      <c r="CJ84" s="14"/>
      <c r="CK84" s="14"/>
      <c r="CL84" s="14"/>
      <c r="CM84" s="14"/>
      <c r="CN84" s="14"/>
      <c r="CO84" s="14"/>
      <c r="CP84" s="14"/>
      <c r="CQ84" s="14"/>
      <c r="CR84" s="14"/>
      <c r="CS84" s="14"/>
      <c r="CT84" s="14"/>
      <c r="CU84" s="14"/>
      <c r="CV84" s="14"/>
      <c r="CW84" s="14"/>
      <c r="CX84" s="14"/>
      <c r="CY84" s="14"/>
      <c r="CZ84" s="14"/>
      <c r="DA84" s="14"/>
      <c r="DB84" s="14"/>
      <c r="DC84" s="14"/>
      <c r="DD84" s="14"/>
      <c r="DE84" s="14"/>
      <c r="DF84" s="14"/>
      <c r="DG84" s="14"/>
      <c r="DH84" s="14"/>
      <c r="DI84" s="14"/>
      <c r="DJ84" s="14"/>
      <c r="DK84" s="14"/>
      <c r="DL84" s="14"/>
      <c r="DM84" s="14"/>
      <c r="DN84" s="14"/>
      <c r="DO84" s="14"/>
      <c r="DP84" s="14"/>
      <c r="DQ84" s="14"/>
      <c r="DR84" s="14"/>
      <c r="DS84" s="14"/>
      <c r="DT84" s="14"/>
      <c r="DU84" s="14"/>
      <c r="DV84" s="14"/>
      <c r="DW84" s="14"/>
      <c r="DX84" s="14"/>
      <c r="DY84" s="14"/>
      <c r="DZ84" s="14"/>
      <c r="EA84" s="14"/>
      <c r="EB84" s="14"/>
      <c r="EC84" s="14"/>
      <c r="ED84" s="14"/>
      <c r="EE84" s="14"/>
      <c r="EF84" s="14"/>
      <c r="EG84" s="14"/>
      <c r="EH84" s="14"/>
      <c r="EI84" s="14"/>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row>
    <row r="85" spans="1:237" ht="28" customHeight="1" x14ac:dyDescent="0.35">
      <c r="C85" s="13" t="s">
        <v>667</v>
      </c>
      <c r="D85" s="81">
        <f>IFERROR(VLOOKUP(C85,'4.3.1 Bilan P.brutes EuST 2023'!$B$5:$N$41,13,FALSE),IFERROR((VLOOKUP('4.1 Bilan peaux brutes (2023)'!C85,'4.2.1 Bilan P.brutes FAO 2023'!$C$5:$D$200,2,FALSE)*75%),"-"))</f>
        <v>48.75</v>
      </c>
      <c r="E85" s="81">
        <f>IFERROR(VLOOKUP(C85,'4.3.1 Bilan P.brutes EuST 2023'!$B$5:$M$41,12,FALSE),IFERROR((VLOOKUP('4.1 Bilan peaux brutes (2023)'!C85,'4.2.1 Bilan P.brutes FAO 2023'!$C$5:$D$200,2)*25%),"-"))</f>
        <v>16.25</v>
      </c>
      <c r="F85" s="81" t="str">
        <f>IFERROR((VLOOKUP(C85,'4.2.1 Bilan P.brutes FAO 2023'!$C$5:$F$200,4,FALSE)*50%),"-")</f>
        <v>-</v>
      </c>
      <c r="G85" s="81" t="str">
        <f>IFERROR((VLOOKUP(C85,'4.2.1 Bilan P.brutes FAO 2023'!$C$5:$F$200,4,FALSE)*50%),"-")</f>
        <v>-</v>
      </c>
      <c r="H85" s="81">
        <f>IFERROR((VLOOKUP(C85,'4.2.1 Bilan P.brutes FAO 2023'!$C$5:$H$200,6,FALSE)*50%),"-")</f>
        <v>268.5</v>
      </c>
      <c r="I85" s="81">
        <f>IFERROR((VLOOKUP(C85,'4.2.1 Bilan P.brutes FAO 2023'!$C$5:$H$200,6,FALSE)*50%),"-")</f>
        <v>268.5</v>
      </c>
      <c r="J85" s="81">
        <f t="shared" si="39"/>
        <v>46.3125</v>
      </c>
      <c r="K85" s="81">
        <f t="shared" si="40"/>
        <v>15.4375</v>
      </c>
      <c r="L85" s="81" t="str">
        <f t="shared" si="29"/>
        <v>-</v>
      </c>
      <c r="M85" s="81" t="str">
        <f t="shared" si="30"/>
        <v>-</v>
      </c>
      <c r="N85" s="81">
        <f t="shared" si="31"/>
        <v>107.4</v>
      </c>
      <c r="O85" s="81">
        <f t="shared" si="32"/>
        <v>107.4</v>
      </c>
      <c r="P85" s="81">
        <f t="shared" si="33"/>
        <v>1620.9375</v>
      </c>
      <c r="Q85" s="81">
        <f t="shared" si="34"/>
        <v>200.6875</v>
      </c>
      <c r="R85" s="81" t="str">
        <f t="shared" si="35"/>
        <v>-</v>
      </c>
      <c r="S85" s="81" t="str">
        <f t="shared" si="36"/>
        <v>-</v>
      </c>
      <c r="T85" s="81">
        <f t="shared" si="37"/>
        <v>322.20000000000005</v>
      </c>
      <c r="U85" s="81">
        <f t="shared" si="38"/>
        <v>214.8</v>
      </c>
      <c r="V85" s="81">
        <f t="shared" si="41"/>
        <v>1.6209374999999999</v>
      </c>
      <c r="W85" s="81">
        <f t="shared" si="42"/>
        <v>0.20068749999999999</v>
      </c>
      <c r="X85" s="81" t="str">
        <f t="shared" si="43"/>
        <v>-</v>
      </c>
      <c r="Y85" s="81" t="str">
        <f t="shared" si="44"/>
        <v>-</v>
      </c>
      <c r="Z85" s="81">
        <f t="shared" si="45"/>
        <v>0.32220000000000004</v>
      </c>
      <c r="AA85" s="81">
        <f t="shared" si="46"/>
        <v>0.21480000000000002</v>
      </c>
    </row>
    <row r="86" spans="1:237" ht="28" customHeight="1" x14ac:dyDescent="0.35">
      <c r="C86" s="13" t="s">
        <v>668</v>
      </c>
      <c r="D86" s="81">
        <f>IFERROR(VLOOKUP(C86,'4.3.1 Bilan P.brutes EuST 2023'!$B$5:$N$41,13,FALSE),IFERROR((VLOOKUP('4.1 Bilan peaux brutes (2023)'!C86,'4.2.1 Bilan P.brutes FAO 2023'!$C$5:$D$200,2,FALSE)*75%),"-"))</f>
        <v>204.75</v>
      </c>
      <c r="E86" s="81">
        <f>IFERROR(VLOOKUP(C86,'4.3.1 Bilan P.brutes EuST 2023'!$B$5:$M$41,12,FALSE),IFERROR((VLOOKUP('4.1 Bilan peaux brutes (2023)'!C86,'4.2.1 Bilan P.brutes FAO 2023'!$C$5:$D$200,2)*25%),"-"))</f>
        <v>68.25</v>
      </c>
      <c r="F86" s="81">
        <f>IFERROR((VLOOKUP(C86,'4.2.1 Bilan P.brutes FAO 2023'!$C$5:$F$200,4,FALSE)*50%),"-")</f>
        <v>27581.5</v>
      </c>
      <c r="G86" s="81">
        <f>IFERROR((VLOOKUP(C86,'4.2.1 Bilan P.brutes FAO 2023'!$C$5:$F$200,4,FALSE)*50%),"-")</f>
        <v>27581.5</v>
      </c>
      <c r="H86" s="81" t="str">
        <f>IFERROR((VLOOKUP(C86,'4.2.1 Bilan P.brutes FAO 2023'!$C$5:$H$200,6,FALSE)*50%),"-")</f>
        <v>-</v>
      </c>
      <c r="I86" s="81" t="str">
        <f>IFERROR((VLOOKUP(C86,'4.2.1 Bilan P.brutes FAO 2023'!$C$5:$H$200,6,FALSE)*50%),"-")</f>
        <v>-</v>
      </c>
      <c r="J86" s="81">
        <f t="shared" si="39"/>
        <v>194.51249999999999</v>
      </c>
      <c r="K86" s="81">
        <f t="shared" si="40"/>
        <v>64.837499999999991</v>
      </c>
      <c r="L86" s="81">
        <f t="shared" si="29"/>
        <v>11032.6</v>
      </c>
      <c r="M86" s="81">
        <f t="shared" si="30"/>
        <v>11032.6</v>
      </c>
      <c r="N86" s="81" t="str">
        <f t="shared" si="31"/>
        <v>-</v>
      </c>
      <c r="O86" s="81" t="str">
        <f t="shared" si="32"/>
        <v>-</v>
      </c>
      <c r="P86" s="81">
        <f t="shared" si="33"/>
        <v>6807.9375</v>
      </c>
      <c r="Q86" s="81">
        <f t="shared" si="34"/>
        <v>842.88749999999993</v>
      </c>
      <c r="R86" s="81">
        <f t="shared" si="35"/>
        <v>33097.800000000003</v>
      </c>
      <c r="S86" s="81">
        <f t="shared" si="36"/>
        <v>22065.200000000001</v>
      </c>
      <c r="T86" s="81" t="str">
        <f t="shared" si="37"/>
        <v>-</v>
      </c>
      <c r="U86" s="81" t="str">
        <f t="shared" si="38"/>
        <v>-</v>
      </c>
      <c r="V86" s="81">
        <f t="shared" si="41"/>
        <v>6.8079375000000004</v>
      </c>
      <c r="W86" s="81">
        <f t="shared" si="42"/>
        <v>0.8428874999999999</v>
      </c>
      <c r="X86" s="81">
        <f t="shared" si="43"/>
        <v>33.097799999999999</v>
      </c>
      <c r="Y86" s="81">
        <f t="shared" si="44"/>
        <v>22.065200000000001</v>
      </c>
      <c r="Z86" s="81" t="str">
        <f t="shared" si="45"/>
        <v>-</v>
      </c>
      <c r="AA86" s="81" t="str">
        <f t="shared" si="46"/>
        <v>-</v>
      </c>
    </row>
    <row r="87" spans="1:237" ht="28" customHeight="1" x14ac:dyDescent="0.35">
      <c r="C87" s="13" t="s">
        <v>273</v>
      </c>
      <c r="D87" s="81">
        <f>IFERROR(VLOOKUP(C87,'4.3.1 Bilan P.brutes EuST 2023'!$B$5:$N$41,13,FALSE),IFERROR((VLOOKUP('4.1 Bilan peaux brutes (2023)'!C87,'4.2.1 Bilan P.brutes FAO 2023'!$C$5:$D$200,2,FALSE)*75%),"-"))</f>
        <v>3118.5</v>
      </c>
      <c r="E87" s="81">
        <f>IFERROR(VLOOKUP(C87,'4.3.1 Bilan P.brutes EuST 2023'!$B$5:$M$41,12,FALSE),IFERROR((VLOOKUP('4.1 Bilan peaux brutes (2023)'!C87,'4.2.1 Bilan P.brutes FAO 2023'!$C$5:$D$200,2)*25%),"-"))</f>
        <v>1039.5</v>
      </c>
      <c r="F87" s="81" t="str">
        <f>IFERROR((VLOOKUP(C87,'4.2.1 Bilan P.brutes FAO 2023'!$C$5:$F$200,4,FALSE)*50%),"-")</f>
        <v>-</v>
      </c>
      <c r="G87" s="81" t="str">
        <f>IFERROR((VLOOKUP(C87,'4.2.1 Bilan P.brutes FAO 2023'!$C$5:$F$200,4,FALSE)*50%),"-")</f>
        <v>-</v>
      </c>
      <c r="H87" s="81" t="str">
        <f>IFERROR((VLOOKUP(C87,'4.2.1 Bilan P.brutes FAO 2023'!$C$5:$H$200,6,FALSE)*50%),"-")</f>
        <v>-</v>
      </c>
      <c r="I87" s="81" t="str">
        <f>IFERROR((VLOOKUP(C87,'4.2.1 Bilan P.brutes FAO 2023'!$C$5:$H$200,6,FALSE)*50%),"-")</f>
        <v>-</v>
      </c>
      <c r="J87" s="81">
        <f t="shared" si="39"/>
        <v>2962.5749999999998</v>
      </c>
      <c r="K87" s="81">
        <f t="shared" si="40"/>
        <v>987.52499999999998</v>
      </c>
      <c r="L87" s="81" t="str">
        <f t="shared" si="29"/>
        <v>-</v>
      </c>
      <c r="M87" s="81" t="str">
        <f t="shared" si="30"/>
        <v>-</v>
      </c>
      <c r="N87" s="81" t="str">
        <f t="shared" si="31"/>
        <v>-</v>
      </c>
      <c r="O87" s="81" t="str">
        <f t="shared" si="32"/>
        <v>-</v>
      </c>
      <c r="P87" s="81">
        <f t="shared" si="33"/>
        <v>103690.125</v>
      </c>
      <c r="Q87" s="81">
        <f t="shared" si="34"/>
        <v>12837.824999999999</v>
      </c>
      <c r="R87" s="81" t="str">
        <f t="shared" si="35"/>
        <v>-</v>
      </c>
      <c r="S87" s="81" t="str">
        <f t="shared" si="36"/>
        <v>-</v>
      </c>
      <c r="T87" s="81" t="str">
        <f t="shared" si="37"/>
        <v>-</v>
      </c>
      <c r="U87" s="81" t="str">
        <f t="shared" si="38"/>
        <v>-</v>
      </c>
      <c r="V87" s="81">
        <f t="shared" si="41"/>
        <v>103.69012499999999</v>
      </c>
      <c r="W87" s="81">
        <f t="shared" si="42"/>
        <v>12.837824999999999</v>
      </c>
      <c r="X87" s="81" t="str">
        <f t="shared" si="43"/>
        <v>-</v>
      </c>
      <c r="Y87" s="81" t="str">
        <f t="shared" si="44"/>
        <v>-</v>
      </c>
      <c r="Z87" s="81" t="str">
        <f t="shared" si="45"/>
        <v>-</v>
      </c>
      <c r="AA87" s="81" t="str">
        <f t="shared" si="46"/>
        <v>-</v>
      </c>
    </row>
    <row r="88" spans="1:237" ht="28" customHeight="1" x14ac:dyDescent="0.35">
      <c r="C88" s="13" t="s">
        <v>274</v>
      </c>
      <c r="D88" s="81">
        <f>IFERROR(VLOOKUP(C88,'4.3.1 Bilan P.brutes EuST 2023'!$B$5:$N$41,13,FALSE),IFERROR((VLOOKUP('4.1 Bilan peaux brutes (2023)'!C88,'4.2.1 Bilan P.brutes FAO 2023'!$C$5:$D$200,2,FALSE)*75%),"-"))</f>
        <v>0</v>
      </c>
      <c r="E88" s="81">
        <f>IFERROR(VLOOKUP(C88,'4.3.1 Bilan P.brutes EuST 2023'!$B$5:$M$41,12,FALSE),IFERROR((VLOOKUP('4.1 Bilan peaux brutes (2023)'!C88,'4.2.1 Bilan P.brutes FAO 2023'!$C$5:$D$200,2)*25%),"-"))</f>
        <v>0</v>
      </c>
      <c r="F88" s="81">
        <f>IFERROR((VLOOKUP(C88,'4.2.1 Bilan P.brutes FAO 2023'!$C$5:$F$200,4,FALSE)*50%),"-")</f>
        <v>40352080</v>
      </c>
      <c r="G88" s="81">
        <f>IFERROR((VLOOKUP(C88,'4.2.1 Bilan P.brutes FAO 2023'!$C$5:$F$200,4,FALSE)*50%),"-")</f>
        <v>40352080</v>
      </c>
      <c r="H88" s="81">
        <f>IFERROR((VLOOKUP(C88,'4.2.1 Bilan P.brutes FAO 2023'!$C$5:$H$200,6,FALSE)*50%),"-")</f>
        <v>67587215</v>
      </c>
      <c r="I88" s="81">
        <f>IFERROR((VLOOKUP(C88,'4.2.1 Bilan P.brutes FAO 2023'!$C$5:$H$200,6,FALSE)*50%),"-")</f>
        <v>67587215</v>
      </c>
      <c r="J88" s="81">
        <f t="shared" si="39"/>
        <v>0</v>
      </c>
      <c r="K88" s="81">
        <f t="shared" si="40"/>
        <v>0</v>
      </c>
      <c r="L88" s="81">
        <f t="shared" si="29"/>
        <v>16140832</v>
      </c>
      <c r="M88" s="81">
        <f t="shared" si="30"/>
        <v>16140832</v>
      </c>
      <c r="N88" s="81">
        <f t="shared" si="31"/>
        <v>27034886</v>
      </c>
      <c r="O88" s="81">
        <f t="shared" si="32"/>
        <v>27034886</v>
      </c>
      <c r="P88" s="81">
        <f t="shared" si="33"/>
        <v>0</v>
      </c>
      <c r="Q88" s="81">
        <f t="shared" si="34"/>
        <v>0</v>
      </c>
      <c r="R88" s="81">
        <f t="shared" si="35"/>
        <v>48422496</v>
      </c>
      <c r="S88" s="81">
        <f t="shared" si="36"/>
        <v>32281664</v>
      </c>
      <c r="T88" s="81">
        <f t="shared" si="37"/>
        <v>81104658</v>
      </c>
      <c r="U88" s="81">
        <f t="shared" si="38"/>
        <v>54069772</v>
      </c>
      <c r="V88" s="81">
        <f t="shared" si="41"/>
        <v>0</v>
      </c>
      <c r="W88" s="81">
        <f t="shared" si="42"/>
        <v>0</v>
      </c>
      <c r="X88" s="81">
        <f t="shared" si="43"/>
        <v>48422.495999999999</v>
      </c>
      <c r="Y88" s="81">
        <f t="shared" si="44"/>
        <v>32281.664000000001</v>
      </c>
      <c r="Z88" s="81">
        <f t="shared" si="45"/>
        <v>81104.657999999996</v>
      </c>
      <c r="AA88" s="81">
        <f t="shared" si="46"/>
        <v>54069.771999999997</v>
      </c>
    </row>
    <row r="89" spans="1:237" ht="28" customHeight="1" x14ac:dyDescent="0.35">
      <c r="C89" s="13" t="s">
        <v>276</v>
      </c>
      <c r="D89" s="81">
        <f>IFERROR(VLOOKUP(C89,'4.3.1 Bilan P.brutes EuST 2023'!$B$5:$N$41,13,FALSE),IFERROR((VLOOKUP('4.1 Bilan peaux brutes (2023)'!C89,'4.2.1 Bilan P.brutes FAO 2023'!$C$5:$D$200,2,FALSE)*75%),"-"))</f>
        <v>1117473.75</v>
      </c>
      <c r="E89" s="81">
        <f>IFERROR(VLOOKUP(C89,'4.3.1 Bilan P.brutes EuST 2023'!$B$5:$M$41,12,FALSE),IFERROR((VLOOKUP('4.1 Bilan peaux brutes (2023)'!C89,'4.2.1 Bilan P.brutes FAO 2023'!$C$5:$D$200,2)*25%),"-"))</f>
        <v>372491.25</v>
      </c>
      <c r="F89" s="81">
        <f>IFERROR((VLOOKUP(C89,'4.2.1 Bilan P.brutes FAO 2023'!$C$5:$F$200,4,FALSE)*50%),"-")</f>
        <v>3065850</v>
      </c>
      <c r="G89" s="81">
        <f>IFERROR((VLOOKUP(C89,'4.2.1 Bilan P.brutes FAO 2023'!$C$5:$F$200,4,FALSE)*50%),"-")</f>
        <v>3065850</v>
      </c>
      <c r="H89" s="81">
        <f>IFERROR((VLOOKUP(C89,'4.2.1 Bilan P.brutes FAO 2023'!$C$5:$H$200,6,FALSE)*50%),"-")</f>
        <v>3382154.5</v>
      </c>
      <c r="I89" s="81">
        <f>IFERROR((VLOOKUP(C89,'4.2.1 Bilan P.brutes FAO 2023'!$C$5:$H$200,6,FALSE)*50%),"-")</f>
        <v>3382154.5</v>
      </c>
      <c r="J89" s="81">
        <f t="shared" si="39"/>
        <v>1061600.0625</v>
      </c>
      <c r="K89" s="81">
        <f t="shared" si="40"/>
        <v>353866.6875</v>
      </c>
      <c r="L89" s="81">
        <f t="shared" si="29"/>
        <v>1226340</v>
      </c>
      <c r="M89" s="81">
        <f t="shared" si="30"/>
        <v>1226340</v>
      </c>
      <c r="N89" s="81">
        <f t="shared" si="31"/>
        <v>1352861.8</v>
      </c>
      <c r="O89" s="81">
        <f t="shared" si="32"/>
        <v>1352861.8</v>
      </c>
      <c r="P89" s="81">
        <f t="shared" si="33"/>
        <v>37156002.1875</v>
      </c>
      <c r="Q89" s="81">
        <f t="shared" si="34"/>
        <v>4600266.9375</v>
      </c>
      <c r="R89" s="81">
        <f t="shared" si="35"/>
        <v>3679020</v>
      </c>
      <c r="S89" s="81">
        <f t="shared" si="36"/>
        <v>2452680</v>
      </c>
      <c r="T89" s="81">
        <f t="shared" si="37"/>
        <v>4058585.4000000004</v>
      </c>
      <c r="U89" s="81">
        <f t="shared" si="38"/>
        <v>2705723.6</v>
      </c>
      <c r="V89" s="81">
        <f t="shared" si="41"/>
        <v>37156.002187500002</v>
      </c>
      <c r="W89" s="81">
        <f t="shared" si="42"/>
        <v>4600.2669374999996</v>
      </c>
      <c r="X89" s="81">
        <f t="shared" si="43"/>
        <v>3679.02</v>
      </c>
      <c r="Y89" s="81">
        <f t="shared" si="44"/>
        <v>2452.6799999999998</v>
      </c>
      <c r="Z89" s="81">
        <f t="shared" si="45"/>
        <v>4058.5854000000004</v>
      </c>
      <c r="AA89" s="81">
        <f t="shared" si="46"/>
        <v>2705.7236000000003</v>
      </c>
    </row>
    <row r="90" spans="1:237" ht="28" customHeight="1" x14ac:dyDescent="0.35">
      <c r="C90" s="13" t="s">
        <v>669</v>
      </c>
      <c r="D90" s="81">
        <f>IFERROR(VLOOKUP(C90,'4.3.1 Bilan P.brutes EuST 2023'!$B$5:$N$41,13,FALSE),IFERROR((VLOOKUP('4.1 Bilan peaux brutes (2023)'!C90,'4.2.1 Bilan P.brutes FAO 2023'!$C$5:$D$200,2,FALSE)*75%),"-"))</f>
        <v>873840</v>
      </c>
      <c r="E90" s="81">
        <f>IFERROR(VLOOKUP(C90,'4.3.1 Bilan P.brutes EuST 2023'!$B$5:$M$41,12,FALSE),IFERROR((VLOOKUP('4.1 Bilan peaux brutes (2023)'!C90,'4.2.1 Bilan P.brutes FAO 2023'!$C$5:$D$200,2)*25%),"-"))</f>
        <v>291280</v>
      </c>
      <c r="F90" s="81">
        <f>IFERROR((VLOOKUP(C90,'4.2.1 Bilan P.brutes FAO 2023'!$C$5:$F$200,4,FALSE)*50%),"-")</f>
        <v>6136517.5</v>
      </c>
      <c r="G90" s="81">
        <f>IFERROR((VLOOKUP(C90,'4.2.1 Bilan P.brutes FAO 2023'!$C$5:$F$200,4,FALSE)*50%),"-")</f>
        <v>6136517.5</v>
      </c>
      <c r="H90" s="81">
        <f>IFERROR((VLOOKUP(C90,'4.2.1 Bilan P.brutes FAO 2023'!$C$5:$H$200,6,FALSE)*50%),"-")</f>
        <v>1113349.5</v>
      </c>
      <c r="I90" s="81">
        <f>IFERROR((VLOOKUP(C90,'4.2.1 Bilan P.brutes FAO 2023'!$C$5:$H$200,6,FALSE)*50%),"-")</f>
        <v>1113349.5</v>
      </c>
      <c r="J90" s="81">
        <f t="shared" si="39"/>
        <v>830148</v>
      </c>
      <c r="K90" s="81">
        <f t="shared" si="40"/>
        <v>276716</v>
      </c>
      <c r="L90" s="81">
        <f t="shared" si="29"/>
        <v>2454607</v>
      </c>
      <c r="M90" s="81">
        <f t="shared" si="30"/>
        <v>2454607</v>
      </c>
      <c r="N90" s="81">
        <f t="shared" si="31"/>
        <v>445339.80000000005</v>
      </c>
      <c r="O90" s="81">
        <f t="shared" si="32"/>
        <v>445339.80000000005</v>
      </c>
      <c r="P90" s="81">
        <f t="shared" si="33"/>
        <v>29055180</v>
      </c>
      <c r="Q90" s="81">
        <f t="shared" si="34"/>
        <v>3597308</v>
      </c>
      <c r="R90" s="81">
        <f t="shared" si="35"/>
        <v>7363821</v>
      </c>
      <c r="S90" s="81">
        <f t="shared" si="36"/>
        <v>4909214</v>
      </c>
      <c r="T90" s="81">
        <f t="shared" si="37"/>
        <v>1336019.4000000001</v>
      </c>
      <c r="U90" s="81">
        <f t="shared" si="38"/>
        <v>890679.60000000009</v>
      </c>
      <c r="V90" s="81">
        <f t="shared" si="41"/>
        <v>29055.18</v>
      </c>
      <c r="W90" s="81">
        <f t="shared" si="42"/>
        <v>3597.308</v>
      </c>
      <c r="X90" s="81">
        <f t="shared" si="43"/>
        <v>7363.8209999999999</v>
      </c>
      <c r="Y90" s="81">
        <f t="shared" si="44"/>
        <v>4909.2139999999999</v>
      </c>
      <c r="Z90" s="81">
        <f t="shared" si="45"/>
        <v>1336.0194000000001</v>
      </c>
      <c r="AA90" s="81">
        <f t="shared" si="46"/>
        <v>890.67960000000005</v>
      </c>
    </row>
    <row r="91" spans="1:237" ht="28" customHeight="1" x14ac:dyDescent="0.35">
      <c r="C91" s="13" t="s">
        <v>277</v>
      </c>
      <c r="D91" s="81">
        <f>IFERROR(VLOOKUP(C91,'4.3.1 Bilan P.brutes EuST 2023'!$B$5:$N$41,13,FALSE),IFERROR((VLOOKUP('4.1 Bilan peaux brutes (2023)'!C91,'4.2.1 Bilan P.brutes FAO 2023'!$C$5:$D$200,2,FALSE)*75%),"-"))</f>
        <v>125277</v>
      </c>
      <c r="E91" s="81">
        <f>IFERROR(VLOOKUP(C91,'4.3.1 Bilan P.brutes EuST 2023'!$B$5:$M$41,12,FALSE),IFERROR((VLOOKUP('4.1 Bilan peaux brutes (2023)'!C91,'4.2.1 Bilan P.brutes FAO 2023'!$C$5:$D$200,2)*25%),"-"))</f>
        <v>41759</v>
      </c>
      <c r="F91" s="81">
        <f>IFERROR((VLOOKUP(C91,'4.2.1 Bilan P.brutes FAO 2023'!$C$5:$F$200,4,FALSE)*50%),"-")</f>
        <v>987039.5</v>
      </c>
      <c r="G91" s="81">
        <f>IFERROR((VLOOKUP(C91,'4.2.1 Bilan P.brutes FAO 2023'!$C$5:$F$200,4,FALSE)*50%),"-")</f>
        <v>987039.5</v>
      </c>
      <c r="H91" s="81">
        <f>IFERROR((VLOOKUP(C91,'4.2.1 Bilan P.brutes FAO 2023'!$C$5:$H$200,6,FALSE)*50%),"-")</f>
        <v>260154</v>
      </c>
      <c r="I91" s="81">
        <f>IFERROR((VLOOKUP(C91,'4.2.1 Bilan P.brutes FAO 2023'!$C$5:$H$200,6,FALSE)*50%),"-")</f>
        <v>260154</v>
      </c>
      <c r="J91" s="81">
        <f t="shared" si="39"/>
        <v>119013.15</v>
      </c>
      <c r="K91" s="81">
        <f t="shared" si="40"/>
        <v>39671.049999999996</v>
      </c>
      <c r="L91" s="81">
        <f t="shared" si="29"/>
        <v>394815.80000000005</v>
      </c>
      <c r="M91" s="81">
        <f t="shared" si="30"/>
        <v>394815.80000000005</v>
      </c>
      <c r="N91" s="81">
        <f t="shared" si="31"/>
        <v>104061.6</v>
      </c>
      <c r="O91" s="81">
        <f t="shared" si="32"/>
        <v>104061.6</v>
      </c>
      <c r="P91" s="81">
        <f t="shared" si="33"/>
        <v>4165460.25</v>
      </c>
      <c r="Q91" s="81">
        <f t="shared" si="34"/>
        <v>515723.64999999997</v>
      </c>
      <c r="R91" s="81">
        <f t="shared" si="35"/>
        <v>1184447.4000000001</v>
      </c>
      <c r="S91" s="81">
        <f t="shared" si="36"/>
        <v>789631.60000000009</v>
      </c>
      <c r="T91" s="81">
        <f t="shared" si="37"/>
        <v>312184.80000000005</v>
      </c>
      <c r="U91" s="81">
        <f t="shared" si="38"/>
        <v>208123.2</v>
      </c>
      <c r="V91" s="81">
        <f t="shared" si="41"/>
        <v>4165.4602500000001</v>
      </c>
      <c r="W91" s="81">
        <f t="shared" si="42"/>
        <v>515.72365000000002</v>
      </c>
      <c r="X91" s="81">
        <f t="shared" si="43"/>
        <v>1184.4474000000002</v>
      </c>
      <c r="Y91" s="81">
        <f t="shared" si="44"/>
        <v>789.63160000000005</v>
      </c>
      <c r="Z91" s="81">
        <f t="shared" si="45"/>
        <v>312.18480000000005</v>
      </c>
      <c r="AA91" s="81">
        <f t="shared" si="46"/>
        <v>208.12320000000003</v>
      </c>
    </row>
    <row r="92" spans="1:237" s="82" customFormat="1" ht="28" customHeight="1" x14ac:dyDescent="0.35">
      <c r="A92" s="14"/>
      <c r="B92" s="14"/>
      <c r="C92" s="13" t="s">
        <v>278</v>
      </c>
      <c r="D92" s="83">
        <f>IFERROR(VLOOKUP(C92,'4.3.1 Bilan P.brutes EuST 2023'!$B$5:$N$41,13,FALSE),IFERROR((VLOOKUP('4.1 Bilan peaux brutes (2023)'!C92,'4.2.1 Bilan P.brutes FAO 2023'!$C$5:$D$200,2,FALSE)*75%),"-"))</f>
        <v>1839720</v>
      </c>
      <c r="E92" s="83">
        <f>IFERROR(VLOOKUP(C92,'4.3.1 Bilan P.brutes EuST 2023'!$B$5:$M$41,12,FALSE),IFERROR((VLOOKUP('4.1 Bilan peaux brutes (2023)'!C92,'4.2.1 Bilan P.brutes FAO 2023'!$C$5:$D$200,2)*25%),"-"))</f>
        <v>30780</v>
      </c>
      <c r="F92" s="83">
        <f>IFERROR((VLOOKUP(C92,'4.2.1 Bilan P.brutes FAO 2023'!$C$5:$F$200,4,FALSE)*50%),"-")</f>
        <v>1584280</v>
      </c>
      <c r="G92" s="83">
        <f>IFERROR((VLOOKUP(C92,'4.2.1 Bilan P.brutes FAO 2023'!$C$5:$F$200,4,FALSE)*50%),"-")</f>
        <v>1584280</v>
      </c>
      <c r="H92" s="83">
        <f>IFERROR((VLOOKUP(C92,'4.2.1 Bilan P.brutes FAO 2023'!$C$5:$H$200,6,FALSE)*50%),"-")</f>
        <v>0</v>
      </c>
      <c r="I92" s="83">
        <f>IFERROR((VLOOKUP(C92,'4.2.1 Bilan P.brutes FAO 2023'!$C$5:$H$200,6,FALSE)*50%),"-")</f>
        <v>0</v>
      </c>
      <c r="J92" s="83">
        <f t="shared" si="39"/>
        <v>1747734</v>
      </c>
      <c r="K92" s="83">
        <f t="shared" si="40"/>
        <v>29241</v>
      </c>
      <c r="L92" s="83">
        <f t="shared" si="29"/>
        <v>633712</v>
      </c>
      <c r="M92" s="83">
        <f t="shared" si="30"/>
        <v>633712</v>
      </c>
      <c r="N92" s="83">
        <f t="shared" si="31"/>
        <v>0</v>
      </c>
      <c r="O92" s="83">
        <f t="shared" si="32"/>
        <v>0</v>
      </c>
      <c r="P92" s="83">
        <f t="shared" si="33"/>
        <v>61170690</v>
      </c>
      <c r="Q92" s="83">
        <f t="shared" si="34"/>
        <v>380133</v>
      </c>
      <c r="R92" s="83">
        <f t="shared" si="35"/>
        <v>1901136</v>
      </c>
      <c r="S92" s="83">
        <f t="shared" si="36"/>
        <v>1267424</v>
      </c>
      <c r="T92" s="83">
        <f t="shared" si="37"/>
        <v>0</v>
      </c>
      <c r="U92" s="83">
        <f t="shared" si="38"/>
        <v>0</v>
      </c>
      <c r="V92" s="151">
        <f t="shared" si="41"/>
        <v>61170.69</v>
      </c>
      <c r="W92" s="151">
        <f t="shared" si="42"/>
        <v>380.13299999999998</v>
      </c>
      <c r="X92" s="151">
        <f t="shared" si="43"/>
        <v>1901.136</v>
      </c>
      <c r="Y92" s="151">
        <f t="shared" si="44"/>
        <v>1267.424</v>
      </c>
      <c r="Z92" s="151">
        <f t="shared" si="45"/>
        <v>0</v>
      </c>
      <c r="AA92" s="151">
        <f t="shared" si="46"/>
        <v>0</v>
      </c>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c r="BM92" s="14"/>
      <c r="BN92" s="14"/>
      <c r="BO92" s="14"/>
      <c r="BP92" s="14"/>
      <c r="BQ92" s="14"/>
      <c r="BR92" s="14"/>
      <c r="BS92" s="14"/>
      <c r="BT92" s="14"/>
      <c r="BU92" s="14"/>
      <c r="BV92" s="14"/>
      <c r="BW92" s="14"/>
      <c r="BX92" s="14"/>
      <c r="BY92" s="14"/>
      <c r="BZ92" s="14"/>
      <c r="CA92" s="14"/>
      <c r="CB92" s="14"/>
      <c r="CC92" s="14"/>
      <c r="CD92" s="14"/>
      <c r="CE92" s="14"/>
      <c r="CF92" s="14"/>
      <c r="CG92" s="14"/>
      <c r="CH92" s="14"/>
      <c r="CI92" s="14"/>
      <c r="CJ92" s="14"/>
      <c r="CK92" s="14"/>
      <c r="CL92" s="14"/>
      <c r="CM92" s="14"/>
      <c r="CN92" s="14"/>
      <c r="CO92" s="14"/>
      <c r="CP92" s="14"/>
      <c r="CQ92" s="14"/>
      <c r="CR92" s="14"/>
      <c r="CS92" s="14"/>
      <c r="CT92" s="14"/>
      <c r="CU92" s="14"/>
      <c r="CV92" s="14"/>
      <c r="CW92" s="14"/>
      <c r="CX92" s="14"/>
      <c r="CY92" s="14"/>
      <c r="CZ92" s="14"/>
      <c r="DA92" s="14"/>
      <c r="DB92" s="14"/>
      <c r="DC92" s="14"/>
      <c r="DD92" s="14"/>
      <c r="DE92" s="14"/>
      <c r="DF92" s="14"/>
      <c r="DG92" s="14"/>
      <c r="DH92" s="14"/>
      <c r="DI92" s="14"/>
      <c r="DJ92" s="14"/>
      <c r="DK92" s="14"/>
      <c r="DL92" s="14"/>
      <c r="DM92" s="14"/>
      <c r="DN92" s="14"/>
      <c r="DO92" s="14"/>
      <c r="DP92" s="14"/>
      <c r="DQ92" s="14"/>
      <c r="DR92" s="14"/>
      <c r="DS92" s="14"/>
      <c r="DT92" s="14"/>
      <c r="DU92" s="14"/>
      <c r="DV92" s="14"/>
      <c r="DW92" s="14"/>
      <c r="DX92" s="14"/>
      <c r="DY92" s="14"/>
      <c r="DZ92" s="14"/>
      <c r="EA92" s="14"/>
      <c r="EB92" s="14"/>
      <c r="EC92" s="14"/>
      <c r="ED92" s="14"/>
      <c r="EE92" s="14"/>
      <c r="EF92" s="14"/>
      <c r="EG92" s="14"/>
      <c r="EH92" s="14"/>
      <c r="EI92" s="14"/>
      <c r="EJ92" s="3"/>
      <c r="EK92" s="3"/>
      <c r="EL92" s="3"/>
      <c r="EM92" s="3"/>
      <c r="EN92" s="3"/>
      <c r="EO92" s="3"/>
      <c r="EP92" s="3"/>
      <c r="EQ92" s="3"/>
      <c r="ER92" s="3"/>
      <c r="ES92" s="3"/>
      <c r="ET92" s="3"/>
      <c r="EU92" s="3"/>
      <c r="EV92" s="3"/>
      <c r="EW92" s="3"/>
      <c r="EX92" s="3"/>
      <c r="EY92" s="3"/>
      <c r="EZ92" s="3"/>
      <c r="FA92" s="3"/>
      <c r="FB92" s="3"/>
      <c r="FC92" s="3"/>
      <c r="FD92" s="3"/>
      <c r="FE92" s="3"/>
      <c r="FF92" s="3"/>
      <c r="FG92" s="3"/>
      <c r="FH92" s="3"/>
      <c r="FI92" s="3"/>
      <c r="FJ92" s="3"/>
      <c r="FK92" s="3"/>
      <c r="FL92" s="3"/>
      <c r="FM92" s="3"/>
      <c r="FN92" s="3"/>
      <c r="FO92" s="3"/>
      <c r="FP92" s="3"/>
      <c r="FQ92" s="3"/>
      <c r="FR92" s="3"/>
      <c r="FS92" s="3"/>
      <c r="FT92" s="3"/>
      <c r="FU92" s="3"/>
      <c r="FV92" s="3"/>
      <c r="FW92" s="3"/>
      <c r="FX92" s="3"/>
      <c r="FY92" s="3"/>
      <c r="FZ92" s="3"/>
      <c r="GA92" s="3"/>
      <c r="GB92" s="3"/>
      <c r="GC92" s="3"/>
      <c r="GD92" s="3"/>
      <c r="GE92" s="3"/>
      <c r="GF92" s="3"/>
      <c r="GG92" s="3"/>
      <c r="GH92" s="3"/>
      <c r="GI92" s="3"/>
      <c r="GJ92" s="3"/>
      <c r="GK92" s="3"/>
      <c r="GL92" s="3"/>
      <c r="GM92" s="3"/>
      <c r="GN92" s="3"/>
      <c r="GO92" s="3"/>
      <c r="GP92" s="3"/>
      <c r="GQ92" s="3"/>
      <c r="GR92" s="3"/>
      <c r="GS92" s="3"/>
      <c r="GT92" s="3"/>
      <c r="GU92" s="3"/>
      <c r="GV92" s="3"/>
      <c r="GW92" s="3"/>
      <c r="GX92" s="3"/>
      <c r="GY92" s="3"/>
      <c r="GZ92" s="3"/>
      <c r="HA92" s="3"/>
      <c r="HB92" s="3"/>
      <c r="HC92" s="3"/>
      <c r="HD92" s="3"/>
      <c r="HE92" s="3"/>
      <c r="HF92" s="3"/>
      <c r="HG92" s="3"/>
      <c r="HH92" s="3"/>
      <c r="HI92" s="3"/>
      <c r="HJ92" s="3"/>
      <c r="HK92" s="3"/>
      <c r="HL92" s="3"/>
      <c r="HM92" s="3"/>
      <c r="HN92" s="3"/>
      <c r="HO92" s="3"/>
      <c r="HP92" s="3"/>
      <c r="HQ92" s="3"/>
      <c r="HR92" s="3"/>
      <c r="HS92" s="3"/>
      <c r="HT92" s="3"/>
      <c r="HU92" s="3"/>
      <c r="HV92" s="3"/>
      <c r="HW92" s="3"/>
      <c r="HX92" s="3"/>
      <c r="HY92" s="3"/>
      <c r="HZ92" s="3"/>
      <c r="IA92" s="3"/>
      <c r="IB92" s="3"/>
      <c r="IC92" s="3"/>
    </row>
    <row r="93" spans="1:237" s="82" customFormat="1" ht="28" customHeight="1" x14ac:dyDescent="0.35">
      <c r="A93" s="14"/>
      <c r="B93" s="14"/>
      <c r="C93" s="13" t="s">
        <v>280</v>
      </c>
      <c r="D93" s="83">
        <f>IFERROR(VLOOKUP(C93,'4.3.1 Bilan P.brutes EuST 2023'!$B$5:$N$41,13,FALSE),IFERROR((VLOOKUP('4.1 Bilan peaux brutes (2023)'!C93,'4.2.1 Bilan P.brutes FAO 2023'!$C$5:$D$200,2,FALSE)*75%),"-"))</f>
        <v>20750</v>
      </c>
      <c r="E93" s="83">
        <f>IFERROR(VLOOKUP(C93,'4.3.1 Bilan P.brutes EuST 2023'!$B$5:$M$41,12,FALSE),IFERROR((VLOOKUP('4.1 Bilan peaux brutes (2023)'!C93,'4.2.1 Bilan P.brutes FAO 2023'!$C$5:$D$200,2)*25%),"-"))</f>
        <v>2190</v>
      </c>
      <c r="F93" s="83">
        <f>IFERROR((VLOOKUP(C93,'4.2.1 Bilan P.brutes FAO 2023'!$C$5:$F$200,4,FALSE)*50%),"-")</f>
        <v>231867.5</v>
      </c>
      <c r="G93" s="83">
        <f>IFERROR((VLOOKUP(C93,'4.2.1 Bilan P.brutes FAO 2023'!$C$5:$F$200,4,FALSE)*50%),"-")</f>
        <v>231867.5</v>
      </c>
      <c r="H93" s="83" t="str">
        <f>IFERROR((VLOOKUP(C93,'4.2.1 Bilan P.brutes FAO 2023'!$C$5:$H$200,6,FALSE)*50%),"-")</f>
        <v>-</v>
      </c>
      <c r="I93" s="83" t="str">
        <f>IFERROR((VLOOKUP(C93,'4.2.1 Bilan P.brutes FAO 2023'!$C$5:$H$200,6,FALSE)*50%),"-")</f>
        <v>-</v>
      </c>
      <c r="J93" s="83">
        <f t="shared" si="39"/>
        <v>19712.5</v>
      </c>
      <c r="K93" s="83">
        <f t="shared" si="40"/>
        <v>2080.5</v>
      </c>
      <c r="L93" s="83">
        <f t="shared" si="29"/>
        <v>92747</v>
      </c>
      <c r="M93" s="83">
        <f t="shared" si="30"/>
        <v>92747</v>
      </c>
      <c r="N93" s="83" t="str">
        <f t="shared" si="31"/>
        <v>-</v>
      </c>
      <c r="O93" s="83" t="str">
        <f t="shared" si="32"/>
        <v>-</v>
      </c>
      <c r="P93" s="83">
        <f t="shared" si="33"/>
        <v>689937.5</v>
      </c>
      <c r="Q93" s="83">
        <f t="shared" si="34"/>
        <v>27046.5</v>
      </c>
      <c r="R93" s="83">
        <f t="shared" si="35"/>
        <v>278241</v>
      </c>
      <c r="S93" s="83">
        <f t="shared" si="36"/>
        <v>185494</v>
      </c>
      <c r="T93" s="83" t="str">
        <f t="shared" si="37"/>
        <v>-</v>
      </c>
      <c r="U93" s="83" t="str">
        <f t="shared" si="38"/>
        <v>-</v>
      </c>
      <c r="V93" s="151">
        <f t="shared" si="41"/>
        <v>689.9375</v>
      </c>
      <c r="W93" s="151">
        <f t="shared" si="42"/>
        <v>27.046500000000002</v>
      </c>
      <c r="X93" s="151">
        <f t="shared" si="43"/>
        <v>278.24099999999999</v>
      </c>
      <c r="Y93" s="151">
        <f t="shared" si="44"/>
        <v>185.494</v>
      </c>
      <c r="Z93" s="151" t="str">
        <f t="shared" si="45"/>
        <v>-</v>
      </c>
      <c r="AA93" s="151" t="str">
        <f t="shared" si="46"/>
        <v>-</v>
      </c>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4"/>
      <c r="BK93" s="14"/>
      <c r="BL93" s="14"/>
      <c r="BM93" s="14"/>
      <c r="BN93" s="14"/>
      <c r="BO93" s="14"/>
      <c r="BP93" s="14"/>
      <c r="BQ93" s="14"/>
      <c r="BR93" s="14"/>
      <c r="BS93" s="14"/>
      <c r="BT93" s="14"/>
      <c r="BU93" s="14"/>
      <c r="BV93" s="14"/>
      <c r="BW93" s="14"/>
      <c r="BX93" s="14"/>
      <c r="BY93" s="14"/>
      <c r="BZ93" s="14"/>
      <c r="CA93" s="14"/>
      <c r="CB93" s="14"/>
      <c r="CC93" s="14"/>
      <c r="CD93" s="14"/>
      <c r="CE93" s="14"/>
      <c r="CF93" s="14"/>
      <c r="CG93" s="14"/>
      <c r="CH93" s="14"/>
      <c r="CI93" s="14"/>
      <c r="CJ93" s="14"/>
      <c r="CK93" s="14"/>
      <c r="CL93" s="14"/>
      <c r="CM93" s="14"/>
      <c r="CN93" s="14"/>
      <c r="CO93" s="14"/>
      <c r="CP93" s="14"/>
      <c r="CQ93" s="14"/>
      <c r="CR93" s="14"/>
      <c r="CS93" s="14"/>
      <c r="CT93" s="14"/>
      <c r="CU93" s="14"/>
      <c r="CV93" s="14"/>
      <c r="CW93" s="14"/>
      <c r="CX93" s="14"/>
      <c r="CY93" s="14"/>
      <c r="CZ93" s="14"/>
      <c r="DA93" s="14"/>
      <c r="DB93" s="14"/>
      <c r="DC93" s="14"/>
      <c r="DD93" s="14"/>
      <c r="DE93" s="14"/>
      <c r="DF93" s="14"/>
      <c r="DG93" s="14"/>
      <c r="DH93" s="14"/>
      <c r="DI93" s="14"/>
      <c r="DJ93" s="14"/>
      <c r="DK93" s="14"/>
      <c r="DL93" s="14"/>
      <c r="DM93" s="14"/>
      <c r="DN93" s="14"/>
      <c r="DO93" s="14"/>
      <c r="DP93" s="14"/>
      <c r="DQ93" s="14"/>
      <c r="DR93" s="14"/>
      <c r="DS93" s="14"/>
      <c r="DT93" s="14"/>
      <c r="DU93" s="14"/>
      <c r="DV93" s="14"/>
      <c r="DW93" s="14"/>
      <c r="DX93" s="14"/>
      <c r="DY93" s="14"/>
      <c r="DZ93" s="14"/>
      <c r="EA93" s="14"/>
      <c r="EB93" s="14"/>
      <c r="EC93" s="14"/>
      <c r="ED93" s="14"/>
      <c r="EE93" s="14"/>
      <c r="EF93" s="14"/>
      <c r="EG93" s="14"/>
      <c r="EH93" s="14"/>
      <c r="EI93" s="14"/>
      <c r="EJ93" s="3"/>
      <c r="EK93" s="3"/>
      <c r="EL93" s="3"/>
      <c r="EM93" s="3"/>
      <c r="EN93" s="3"/>
      <c r="EO93" s="3"/>
      <c r="EP93" s="3"/>
      <c r="EQ93" s="3"/>
      <c r="ER93" s="3"/>
      <c r="ES93" s="3"/>
      <c r="ET93" s="3"/>
      <c r="EU93" s="3"/>
      <c r="EV93" s="3"/>
      <c r="EW93" s="3"/>
      <c r="EX93" s="3"/>
      <c r="EY93" s="3"/>
      <c r="EZ93" s="3"/>
      <c r="FA93" s="3"/>
      <c r="FB93" s="3"/>
      <c r="FC93" s="3"/>
      <c r="FD93" s="3"/>
      <c r="FE93" s="3"/>
      <c r="FF93" s="3"/>
      <c r="FG93" s="3"/>
      <c r="FH93" s="3"/>
      <c r="FI93" s="3"/>
      <c r="FJ93" s="3"/>
      <c r="FK93" s="3"/>
      <c r="FL93" s="3"/>
      <c r="FM93" s="3"/>
      <c r="FN93" s="3"/>
      <c r="FO93" s="3"/>
      <c r="FP93" s="3"/>
      <c r="FQ93" s="3"/>
      <c r="FR93" s="3"/>
      <c r="FS93" s="3"/>
      <c r="FT93" s="3"/>
      <c r="FU93" s="3"/>
      <c r="FV93" s="3"/>
      <c r="FW93" s="3"/>
      <c r="FX93" s="3"/>
      <c r="FY93" s="3"/>
      <c r="FZ93" s="3"/>
      <c r="GA93" s="3"/>
      <c r="GB93" s="3"/>
      <c r="GC93" s="3"/>
      <c r="GD93" s="3"/>
      <c r="GE93" s="3"/>
      <c r="GF93" s="3"/>
      <c r="GG93" s="3"/>
      <c r="GH93" s="3"/>
      <c r="GI93" s="3"/>
      <c r="GJ93" s="3"/>
      <c r="GK93" s="3"/>
      <c r="GL93" s="3"/>
      <c r="GM93" s="3"/>
      <c r="GN93" s="3"/>
      <c r="GO93" s="3"/>
      <c r="GP93" s="3"/>
      <c r="GQ93" s="3"/>
      <c r="GR93" s="3"/>
      <c r="GS93" s="3"/>
      <c r="GT93" s="3"/>
      <c r="GU93" s="3"/>
      <c r="GV93" s="3"/>
      <c r="GW93" s="3"/>
      <c r="GX93" s="3"/>
      <c r="GY93" s="3"/>
      <c r="GZ93" s="3"/>
      <c r="HA93" s="3"/>
      <c r="HB93" s="3"/>
      <c r="HC93" s="3"/>
      <c r="HD93" s="3"/>
      <c r="HE93" s="3"/>
      <c r="HF93" s="3"/>
      <c r="HG93" s="3"/>
      <c r="HH93" s="3"/>
      <c r="HI93" s="3"/>
      <c r="HJ93" s="3"/>
      <c r="HK93" s="3"/>
      <c r="HL93" s="3"/>
      <c r="HM93" s="3"/>
      <c r="HN93" s="3"/>
      <c r="HO93" s="3"/>
      <c r="HP93" s="3"/>
      <c r="HQ93" s="3"/>
      <c r="HR93" s="3"/>
      <c r="HS93" s="3"/>
      <c r="HT93" s="3"/>
      <c r="HU93" s="3"/>
      <c r="HV93" s="3"/>
      <c r="HW93" s="3"/>
      <c r="HX93" s="3"/>
      <c r="HY93" s="3"/>
      <c r="HZ93" s="3"/>
      <c r="IA93" s="3"/>
      <c r="IB93" s="3"/>
      <c r="IC93" s="3"/>
    </row>
    <row r="94" spans="1:237" ht="28" customHeight="1" x14ac:dyDescent="0.35">
      <c r="C94" s="13" t="s">
        <v>281</v>
      </c>
      <c r="D94" s="81">
        <f>IFERROR(VLOOKUP(C94,'4.3.1 Bilan P.brutes EuST 2023'!$B$5:$N$41,13,FALSE),IFERROR((VLOOKUP('4.1 Bilan peaux brutes (2023)'!C94,'4.2.1 Bilan P.brutes FAO 2023'!$C$5:$D$200,2,FALSE)*75%),"-"))</f>
        <v>361826.25</v>
      </c>
      <c r="E94" s="81">
        <f>IFERROR(VLOOKUP(C94,'4.3.1 Bilan P.brutes EuST 2023'!$B$5:$M$41,12,FALSE),IFERROR((VLOOKUP('4.1 Bilan peaux brutes (2023)'!C94,'4.2.1 Bilan P.brutes FAO 2023'!$C$5:$D$200,2)*25%),"-"))</f>
        <v>120608.75</v>
      </c>
      <c r="F94" s="81">
        <f>IFERROR((VLOOKUP(C94,'4.2.1 Bilan P.brutes FAO 2023'!$C$5:$F$200,4,FALSE)*50%),"-")</f>
        <v>455125.5</v>
      </c>
      <c r="G94" s="81">
        <f>IFERROR((VLOOKUP(C94,'4.2.1 Bilan P.brutes FAO 2023'!$C$5:$F$200,4,FALSE)*50%),"-")</f>
        <v>455125.5</v>
      </c>
      <c r="H94" s="81">
        <f>IFERROR((VLOOKUP(C94,'4.2.1 Bilan P.brutes FAO 2023'!$C$5:$H$200,6,FALSE)*50%),"-")</f>
        <v>172871</v>
      </c>
      <c r="I94" s="81">
        <f>IFERROR((VLOOKUP(C94,'4.2.1 Bilan P.brutes FAO 2023'!$C$5:$H$200,6,FALSE)*50%),"-")</f>
        <v>172871</v>
      </c>
      <c r="J94" s="81">
        <f t="shared" si="39"/>
        <v>343734.9375</v>
      </c>
      <c r="K94" s="81">
        <f t="shared" si="40"/>
        <v>114578.3125</v>
      </c>
      <c r="L94" s="81">
        <f t="shared" si="29"/>
        <v>182050.2</v>
      </c>
      <c r="M94" s="81">
        <f t="shared" si="30"/>
        <v>182050.2</v>
      </c>
      <c r="N94" s="81">
        <f t="shared" si="31"/>
        <v>69148.400000000009</v>
      </c>
      <c r="O94" s="81">
        <f t="shared" si="32"/>
        <v>69148.400000000009</v>
      </c>
      <c r="P94" s="81">
        <f t="shared" si="33"/>
        <v>12030722.8125</v>
      </c>
      <c r="Q94" s="81">
        <f t="shared" si="34"/>
        <v>1489518.0625</v>
      </c>
      <c r="R94" s="81">
        <f t="shared" si="35"/>
        <v>546150.60000000009</v>
      </c>
      <c r="S94" s="81">
        <f t="shared" si="36"/>
        <v>364100.4</v>
      </c>
      <c r="T94" s="81">
        <f t="shared" si="37"/>
        <v>207445.2</v>
      </c>
      <c r="U94" s="81">
        <f t="shared" si="38"/>
        <v>138296.80000000002</v>
      </c>
      <c r="V94" s="81">
        <f t="shared" si="41"/>
        <v>12030.7228125</v>
      </c>
      <c r="W94" s="81">
        <f t="shared" si="42"/>
        <v>1489.5180625</v>
      </c>
      <c r="X94" s="81">
        <f t="shared" si="43"/>
        <v>546.15060000000005</v>
      </c>
      <c r="Y94" s="81">
        <f t="shared" si="44"/>
        <v>364.10040000000004</v>
      </c>
      <c r="Z94" s="81">
        <f t="shared" si="45"/>
        <v>207.4452</v>
      </c>
      <c r="AA94" s="81">
        <f t="shared" si="46"/>
        <v>138.29680000000002</v>
      </c>
    </row>
    <row r="95" spans="1:237" s="82" customFormat="1" ht="28" customHeight="1" x14ac:dyDescent="0.35">
      <c r="A95" s="14"/>
      <c r="B95" s="14"/>
      <c r="C95" s="13" t="s">
        <v>282</v>
      </c>
      <c r="D95" s="83">
        <f>IFERROR(VLOOKUP(C95,'4.3.1 Bilan P.brutes EuST 2023'!$B$5:$N$41,13,FALSE),IFERROR((VLOOKUP('4.1 Bilan peaux brutes (2023)'!C95,'4.2.1 Bilan P.brutes FAO 2023'!$C$5:$D$200,2,FALSE)*75%),"-"))</f>
        <v>1939480</v>
      </c>
      <c r="E95" s="83">
        <f>IFERROR(VLOOKUP(C95,'4.3.1 Bilan P.brutes EuST 2023'!$B$5:$M$41,12,FALSE),IFERROR((VLOOKUP('4.1 Bilan peaux brutes (2023)'!C95,'4.2.1 Bilan P.brutes FAO 2023'!$C$5:$D$200,2)*25%),"-"))</f>
        <v>601670</v>
      </c>
      <c r="F95" s="83">
        <f>IFERROR((VLOOKUP(C95,'4.2.1 Bilan P.brutes FAO 2023'!$C$5:$F$200,4,FALSE)*50%),"-")</f>
        <v>1322940</v>
      </c>
      <c r="G95" s="83">
        <f>IFERROR((VLOOKUP(C95,'4.2.1 Bilan P.brutes FAO 2023'!$C$5:$F$200,4,FALSE)*50%),"-")</f>
        <v>1322940</v>
      </c>
      <c r="H95" s="83">
        <f>IFERROR((VLOOKUP(C95,'4.2.1 Bilan P.brutes FAO 2023'!$C$5:$H$200,6,FALSE)*50%),"-")</f>
        <v>86040</v>
      </c>
      <c r="I95" s="83">
        <f>IFERROR((VLOOKUP(C95,'4.2.1 Bilan P.brutes FAO 2023'!$C$5:$H$200,6,FALSE)*50%),"-")</f>
        <v>86040</v>
      </c>
      <c r="J95" s="83">
        <f t="shared" si="39"/>
        <v>1842506</v>
      </c>
      <c r="K95" s="83">
        <f t="shared" si="40"/>
        <v>571586.5</v>
      </c>
      <c r="L95" s="83">
        <f t="shared" si="29"/>
        <v>529176</v>
      </c>
      <c r="M95" s="83">
        <f t="shared" si="30"/>
        <v>529176</v>
      </c>
      <c r="N95" s="83">
        <f t="shared" si="31"/>
        <v>34416</v>
      </c>
      <c r="O95" s="83">
        <f t="shared" si="32"/>
        <v>34416</v>
      </c>
      <c r="P95" s="83">
        <f t="shared" si="33"/>
        <v>64487710</v>
      </c>
      <c r="Q95" s="83">
        <f t="shared" si="34"/>
        <v>7430624.5</v>
      </c>
      <c r="R95" s="83">
        <f t="shared" si="35"/>
        <v>1587528</v>
      </c>
      <c r="S95" s="83">
        <f t="shared" si="36"/>
        <v>1058352</v>
      </c>
      <c r="T95" s="83">
        <f t="shared" si="37"/>
        <v>103248</v>
      </c>
      <c r="U95" s="83">
        <f t="shared" si="38"/>
        <v>68832</v>
      </c>
      <c r="V95" s="151">
        <f t="shared" si="41"/>
        <v>64487.71</v>
      </c>
      <c r="W95" s="151">
        <f t="shared" si="42"/>
        <v>7430.6244999999999</v>
      </c>
      <c r="X95" s="151">
        <f t="shared" si="43"/>
        <v>1587.528</v>
      </c>
      <c r="Y95" s="151">
        <f t="shared" si="44"/>
        <v>1058.3520000000001</v>
      </c>
      <c r="Z95" s="151">
        <f t="shared" si="45"/>
        <v>103.248</v>
      </c>
      <c r="AA95" s="151">
        <f t="shared" si="46"/>
        <v>68.831999999999994</v>
      </c>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c r="BD95" s="14"/>
      <c r="BE95" s="14"/>
      <c r="BF95" s="14"/>
      <c r="BG95" s="14"/>
      <c r="BH95" s="14"/>
      <c r="BI95" s="14"/>
      <c r="BJ95" s="14"/>
      <c r="BK95" s="14"/>
      <c r="BL95" s="14"/>
      <c r="BM95" s="14"/>
      <c r="BN95" s="14"/>
      <c r="BO95" s="14"/>
      <c r="BP95" s="14"/>
      <c r="BQ95" s="14"/>
      <c r="BR95" s="14"/>
      <c r="BS95" s="14"/>
      <c r="BT95" s="14"/>
      <c r="BU95" s="14"/>
      <c r="BV95" s="14"/>
      <c r="BW95" s="14"/>
      <c r="BX95" s="14"/>
      <c r="BY95" s="14"/>
      <c r="BZ95" s="14"/>
      <c r="CA95" s="14"/>
      <c r="CB95" s="14"/>
      <c r="CC95" s="14"/>
      <c r="CD95" s="14"/>
      <c r="CE95" s="14"/>
      <c r="CF95" s="14"/>
      <c r="CG95" s="14"/>
      <c r="CH95" s="14"/>
      <c r="CI95" s="14"/>
      <c r="CJ95" s="14"/>
      <c r="CK95" s="14"/>
      <c r="CL95" s="14"/>
      <c r="CM95" s="14"/>
      <c r="CN95" s="14"/>
      <c r="CO95" s="14"/>
      <c r="CP95" s="14"/>
      <c r="CQ95" s="14"/>
      <c r="CR95" s="14"/>
      <c r="CS95" s="14"/>
      <c r="CT95" s="14"/>
      <c r="CU95" s="14"/>
      <c r="CV95" s="14"/>
      <c r="CW95" s="14"/>
      <c r="CX95" s="14"/>
      <c r="CY95" s="14"/>
      <c r="CZ95" s="14"/>
      <c r="DA95" s="14"/>
      <c r="DB95" s="14"/>
      <c r="DC95" s="14"/>
      <c r="DD95" s="14"/>
      <c r="DE95" s="14"/>
      <c r="DF95" s="14"/>
      <c r="DG95" s="14"/>
      <c r="DH95" s="14"/>
      <c r="DI95" s="14"/>
      <c r="DJ95" s="14"/>
      <c r="DK95" s="14"/>
      <c r="DL95" s="14"/>
      <c r="DM95" s="14"/>
      <c r="DN95" s="14"/>
      <c r="DO95" s="14"/>
      <c r="DP95" s="14"/>
      <c r="DQ95" s="14"/>
      <c r="DR95" s="14"/>
      <c r="DS95" s="14"/>
      <c r="DT95" s="14"/>
      <c r="DU95" s="14"/>
      <c r="DV95" s="14"/>
      <c r="DW95" s="14"/>
      <c r="DX95" s="14"/>
      <c r="DY95" s="14"/>
      <c r="DZ95" s="14"/>
      <c r="EA95" s="14"/>
      <c r="EB95" s="14"/>
      <c r="EC95" s="14"/>
      <c r="ED95" s="14"/>
      <c r="EE95" s="14"/>
      <c r="EF95" s="14"/>
      <c r="EG95" s="14"/>
      <c r="EH95" s="14"/>
      <c r="EI95" s="14"/>
      <c r="EJ95" s="3"/>
      <c r="EK95" s="3"/>
      <c r="EL95" s="3"/>
      <c r="EM95" s="3"/>
      <c r="EN95" s="3"/>
      <c r="EO95" s="3"/>
      <c r="EP95" s="3"/>
      <c r="EQ95" s="3"/>
      <c r="ER95" s="3"/>
      <c r="ES95" s="3"/>
      <c r="ET95" s="3"/>
      <c r="EU95" s="3"/>
      <c r="EV95" s="3"/>
      <c r="EW95" s="3"/>
      <c r="EX95" s="3"/>
      <c r="EY95" s="3"/>
      <c r="EZ95" s="3"/>
      <c r="FA95" s="3"/>
      <c r="FB95" s="3"/>
      <c r="FC95" s="3"/>
      <c r="FD95" s="3"/>
      <c r="FE95" s="3"/>
      <c r="FF95" s="3"/>
      <c r="FG95" s="3"/>
      <c r="FH95" s="3"/>
      <c r="FI95" s="3"/>
      <c r="FJ95" s="3"/>
      <c r="FK95" s="3"/>
      <c r="FL95" s="3"/>
      <c r="FM95" s="3"/>
      <c r="FN95" s="3"/>
      <c r="FO95" s="3"/>
      <c r="FP95" s="3"/>
      <c r="FQ95" s="3"/>
      <c r="FR95" s="3"/>
      <c r="FS95" s="3"/>
      <c r="FT95" s="3"/>
      <c r="FU95" s="3"/>
      <c r="FV95" s="3"/>
      <c r="FW95" s="3"/>
      <c r="FX95" s="3"/>
      <c r="FY95" s="3"/>
      <c r="FZ95" s="3"/>
      <c r="GA95" s="3"/>
      <c r="GB95" s="3"/>
      <c r="GC95" s="3"/>
      <c r="GD95" s="3"/>
      <c r="GE95" s="3"/>
      <c r="GF95" s="3"/>
      <c r="GG95" s="3"/>
      <c r="GH95" s="3"/>
      <c r="GI95" s="3"/>
      <c r="GJ95" s="3"/>
      <c r="GK95" s="3"/>
      <c r="GL95" s="3"/>
      <c r="GM95" s="3"/>
      <c r="GN95" s="3"/>
      <c r="GO95" s="3"/>
      <c r="GP95" s="3"/>
      <c r="GQ95" s="3"/>
      <c r="GR95" s="3"/>
      <c r="GS95" s="3"/>
      <c r="GT95" s="3"/>
      <c r="GU95" s="3"/>
      <c r="GV95" s="3"/>
      <c r="GW95" s="3"/>
      <c r="GX95" s="3"/>
      <c r="GY95" s="3"/>
      <c r="GZ95" s="3"/>
      <c r="HA95" s="3"/>
      <c r="HB95" s="3"/>
      <c r="HC95" s="3"/>
      <c r="HD95" s="3"/>
      <c r="HE95" s="3"/>
      <c r="HF95" s="3"/>
      <c r="HG95" s="3"/>
      <c r="HH95" s="3"/>
      <c r="HI95" s="3"/>
      <c r="HJ95" s="3"/>
      <c r="HK95" s="3"/>
      <c r="HL95" s="3"/>
      <c r="HM95" s="3"/>
      <c r="HN95" s="3"/>
      <c r="HO95" s="3"/>
      <c r="HP95" s="3"/>
      <c r="HQ95" s="3"/>
      <c r="HR95" s="3"/>
      <c r="HS95" s="3"/>
      <c r="HT95" s="3"/>
      <c r="HU95" s="3"/>
      <c r="HV95" s="3"/>
      <c r="HW95" s="3"/>
      <c r="HX95" s="3"/>
      <c r="HY95" s="3"/>
      <c r="HZ95" s="3"/>
      <c r="IA95" s="3"/>
      <c r="IB95" s="3"/>
      <c r="IC95" s="3"/>
    </row>
    <row r="96" spans="1:237" ht="28" customHeight="1" x14ac:dyDescent="0.35">
      <c r="C96" s="13" t="s">
        <v>283</v>
      </c>
      <c r="D96" s="81">
        <f>IFERROR(VLOOKUP(C96,'4.3.1 Bilan P.brutes EuST 2023'!$B$5:$N$41,13,FALSE),IFERROR((VLOOKUP('4.1 Bilan peaux brutes (2023)'!C96,'4.2.1 Bilan P.brutes FAO 2023'!$C$5:$D$200,2,FALSE)*75%),"-"))</f>
        <v>22413.75</v>
      </c>
      <c r="E96" s="81">
        <f>IFERROR(VLOOKUP(C96,'4.3.1 Bilan P.brutes EuST 2023'!$B$5:$M$41,12,FALSE),IFERROR((VLOOKUP('4.1 Bilan peaux brutes (2023)'!C96,'4.2.1 Bilan P.brutes FAO 2023'!$C$5:$D$200,2)*25%),"-"))</f>
        <v>7471.25</v>
      </c>
      <c r="F96" s="81">
        <f>IFERROR((VLOOKUP(C96,'4.2.1 Bilan P.brutes FAO 2023'!$C$5:$F$200,4,FALSE)*50%),"-")</f>
        <v>130</v>
      </c>
      <c r="G96" s="81">
        <f>IFERROR((VLOOKUP(C96,'4.2.1 Bilan P.brutes FAO 2023'!$C$5:$F$200,4,FALSE)*50%),"-")</f>
        <v>130</v>
      </c>
      <c r="H96" s="81">
        <f>IFERROR((VLOOKUP(C96,'4.2.1 Bilan P.brutes FAO 2023'!$C$5:$H$200,6,FALSE)*50%),"-")</f>
        <v>13726</v>
      </c>
      <c r="I96" s="81">
        <f>IFERROR((VLOOKUP(C96,'4.2.1 Bilan P.brutes FAO 2023'!$C$5:$H$200,6,FALSE)*50%),"-")</f>
        <v>13726</v>
      </c>
      <c r="J96" s="81">
        <f t="shared" si="39"/>
        <v>21293.0625</v>
      </c>
      <c r="K96" s="81">
        <f t="shared" si="40"/>
        <v>7097.6875</v>
      </c>
      <c r="L96" s="81">
        <f t="shared" si="29"/>
        <v>52</v>
      </c>
      <c r="M96" s="81">
        <f t="shared" si="30"/>
        <v>52</v>
      </c>
      <c r="N96" s="81">
        <f t="shared" si="31"/>
        <v>5490.4000000000005</v>
      </c>
      <c r="O96" s="81">
        <f t="shared" si="32"/>
        <v>5490.4000000000005</v>
      </c>
      <c r="P96" s="81">
        <f t="shared" si="33"/>
        <v>745257.1875</v>
      </c>
      <c r="Q96" s="81">
        <f t="shared" si="34"/>
        <v>92269.9375</v>
      </c>
      <c r="R96" s="81">
        <f t="shared" si="35"/>
        <v>156</v>
      </c>
      <c r="S96" s="81">
        <f t="shared" si="36"/>
        <v>104</v>
      </c>
      <c r="T96" s="81">
        <f t="shared" si="37"/>
        <v>16471.2</v>
      </c>
      <c r="U96" s="81">
        <f t="shared" si="38"/>
        <v>10980.800000000001</v>
      </c>
      <c r="V96" s="81">
        <f t="shared" si="41"/>
        <v>745.25718749999999</v>
      </c>
      <c r="W96" s="81">
        <f t="shared" si="42"/>
        <v>92.269937499999997</v>
      </c>
      <c r="X96" s="81">
        <f t="shared" si="43"/>
        <v>0.156</v>
      </c>
      <c r="Y96" s="81">
        <f t="shared" si="44"/>
        <v>0.104</v>
      </c>
      <c r="Z96" s="81">
        <f t="shared" si="45"/>
        <v>16.4712</v>
      </c>
      <c r="AA96" s="81">
        <f t="shared" si="46"/>
        <v>10.9808</v>
      </c>
    </row>
    <row r="97" spans="1:237" ht="28" customHeight="1" x14ac:dyDescent="0.35">
      <c r="C97" s="13" t="s">
        <v>284</v>
      </c>
      <c r="D97" s="81">
        <f>IFERROR(VLOOKUP(C97,'4.3.1 Bilan P.brutes EuST 2023'!$B$5:$N$41,13,FALSE),IFERROR((VLOOKUP('4.1 Bilan peaux brutes (2023)'!C97,'4.2.1 Bilan P.brutes FAO 2023'!$C$5:$D$200,2,FALSE)*75%),"-"))</f>
        <v>835974.75</v>
      </c>
      <c r="E97" s="81">
        <f>IFERROR(VLOOKUP(C97,'4.3.1 Bilan P.brutes EuST 2023'!$B$5:$M$41,12,FALSE),IFERROR((VLOOKUP('4.1 Bilan peaux brutes (2023)'!C97,'4.2.1 Bilan P.brutes FAO 2023'!$C$5:$D$200,2)*25%),"-"))</f>
        <v>278658.25</v>
      </c>
      <c r="F97" s="81">
        <f>IFERROR((VLOOKUP(C97,'4.2.1 Bilan P.brutes FAO 2023'!$C$5:$F$200,4,FALSE)*50%),"-")</f>
        <v>3342.5</v>
      </c>
      <c r="G97" s="81">
        <f>IFERROR((VLOOKUP(C97,'4.2.1 Bilan P.brutes FAO 2023'!$C$5:$F$200,4,FALSE)*50%),"-")</f>
        <v>3342.5</v>
      </c>
      <c r="H97" s="81">
        <f>IFERROR((VLOOKUP(C97,'4.2.1 Bilan P.brutes FAO 2023'!$C$5:$H$200,6,FALSE)*50%),"-")</f>
        <v>1192</v>
      </c>
      <c r="I97" s="81">
        <f>IFERROR((VLOOKUP(C97,'4.2.1 Bilan P.brutes FAO 2023'!$C$5:$H$200,6,FALSE)*50%),"-")</f>
        <v>1192</v>
      </c>
      <c r="J97" s="81">
        <f t="shared" si="39"/>
        <v>794176.01249999995</v>
      </c>
      <c r="K97" s="81">
        <f t="shared" si="40"/>
        <v>264725.33749999997</v>
      </c>
      <c r="L97" s="81">
        <f t="shared" si="29"/>
        <v>1337</v>
      </c>
      <c r="M97" s="81">
        <f t="shared" si="30"/>
        <v>1337</v>
      </c>
      <c r="N97" s="81">
        <f t="shared" si="31"/>
        <v>476.8</v>
      </c>
      <c r="O97" s="81">
        <f t="shared" si="32"/>
        <v>476.8</v>
      </c>
      <c r="P97" s="81">
        <f t="shared" si="33"/>
        <v>27796160.4375</v>
      </c>
      <c r="Q97" s="81">
        <f t="shared" si="34"/>
        <v>3441429.3874999997</v>
      </c>
      <c r="R97" s="81">
        <f t="shared" si="35"/>
        <v>4011</v>
      </c>
      <c r="S97" s="81">
        <f t="shared" si="36"/>
        <v>2674</v>
      </c>
      <c r="T97" s="81">
        <f t="shared" si="37"/>
        <v>1430.4</v>
      </c>
      <c r="U97" s="81">
        <f t="shared" si="38"/>
        <v>953.6</v>
      </c>
      <c r="V97" s="81">
        <f t="shared" si="41"/>
        <v>27796.160437499999</v>
      </c>
      <c r="W97" s="81">
        <f t="shared" si="42"/>
        <v>3441.4293874999998</v>
      </c>
      <c r="X97" s="81">
        <f t="shared" si="43"/>
        <v>4.0110000000000001</v>
      </c>
      <c r="Y97" s="81">
        <f t="shared" si="44"/>
        <v>2.6739999999999999</v>
      </c>
      <c r="Z97" s="81">
        <f t="shared" si="45"/>
        <v>1.4304000000000001</v>
      </c>
      <c r="AA97" s="81">
        <f t="shared" si="46"/>
        <v>0.9536</v>
      </c>
    </row>
    <row r="98" spans="1:237" ht="28" customHeight="1" x14ac:dyDescent="0.35">
      <c r="C98" s="13" t="s">
        <v>286</v>
      </c>
      <c r="D98" s="81">
        <f>IFERROR(VLOOKUP(C98,'4.3.1 Bilan P.brutes EuST 2023'!$B$5:$N$41,13,FALSE),IFERROR((VLOOKUP('4.1 Bilan peaux brutes (2023)'!C98,'4.2.1 Bilan P.brutes FAO 2023'!$C$5:$D$200,2,FALSE)*75%),"-"))</f>
        <v>117677.25</v>
      </c>
      <c r="E98" s="81">
        <f>IFERROR(VLOOKUP(C98,'4.3.1 Bilan P.brutes EuST 2023'!$B$5:$M$41,12,FALSE),IFERROR((VLOOKUP('4.1 Bilan peaux brutes (2023)'!C98,'4.2.1 Bilan P.brutes FAO 2023'!$C$5:$D$200,2)*25%),"-"))</f>
        <v>39225.75</v>
      </c>
      <c r="F98" s="81">
        <f>IFERROR((VLOOKUP(C98,'4.2.1 Bilan P.brutes FAO 2023'!$C$5:$F$200,4,FALSE)*50%),"-")</f>
        <v>1116352</v>
      </c>
      <c r="G98" s="81">
        <f>IFERROR((VLOOKUP(C98,'4.2.1 Bilan P.brutes FAO 2023'!$C$5:$F$200,4,FALSE)*50%),"-")</f>
        <v>1116352</v>
      </c>
      <c r="H98" s="81">
        <f>IFERROR((VLOOKUP(C98,'4.2.1 Bilan P.brutes FAO 2023'!$C$5:$H$200,6,FALSE)*50%),"-")</f>
        <v>245812</v>
      </c>
      <c r="I98" s="81">
        <f>IFERROR((VLOOKUP(C98,'4.2.1 Bilan P.brutes FAO 2023'!$C$5:$H$200,6,FALSE)*50%),"-")</f>
        <v>245812</v>
      </c>
      <c r="J98" s="81">
        <f t="shared" si="39"/>
        <v>111793.3875</v>
      </c>
      <c r="K98" s="81">
        <f t="shared" si="40"/>
        <v>37264.462500000001</v>
      </c>
      <c r="L98" s="81">
        <f t="shared" si="29"/>
        <v>446540.80000000005</v>
      </c>
      <c r="M98" s="81">
        <f t="shared" si="30"/>
        <v>446540.80000000005</v>
      </c>
      <c r="N98" s="81">
        <f t="shared" si="31"/>
        <v>98324.800000000003</v>
      </c>
      <c r="O98" s="81">
        <f t="shared" si="32"/>
        <v>98324.800000000003</v>
      </c>
      <c r="P98" s="81">
        <f t="shared" si="33"/>
        <v>3912768.5625</v>
      </c>
      <c r="Q98" s="81">
        <f t="shared" si="34"/>
        <v>484438.01250000001</v>
      </c>
      <c r="R98" s="81">
        <f t="shared" si="35"/>
        <v>1339622.4000000001</v>
      </c>
      <c r="S98" s="81">
        <f t="shared" si="36"/>
        <v>893081.60000000009</v>
      </c>
      <c r="T98" s="81">
        <f t="shared" si="37"/>
        <v>294974.40000000002</v>
      </c>
      <c r="U98" s="81">
        <f t="shared" si="38"/>
        <v>196649.60000000001</v>
      </c>
      <c r="V98" s="81">
        <f t="shared" si="41"/>
        <v>3912.7685624999999</v>
      </c>
      <c r="W98" s="81">
        <f t="shared" si="42"/>
        <v>484.43801250000001</v>
      </c>
      <c r="X98" s="81">
        <f t="shared" si="43"/>
        <v>1339.6224000000002</v>
      </c>
      <c r="Y98" s="81">
        <f t="shared" si="44"/>
        <v>893.08160000000009</v>
      </c>
      <c r="Z98" s="81">
        <f t="shared" si="45"/>
        <v>294.9744</v>
      </c>
      <c r="AA98" s="81">
        <f t="shared" si="46"/>
        <v>196.64959999999999</v>
      </c>
    </row>
    <row r="99" spans="1:237" ht="28" customHeight="1" x14ac:dyDescent="0.35">
      <c r="C99" s="13" t="s">
        <v>287</v>
      </c>
      <c r="D99" s="81">
        <f>IFERROR(VLOOKUP(C99,'4.3.1 Bilan P.brutes EuST 2023'!$B$5:$N$41,13,FALSE),IFERROR((VLOOKUP('4.1 Bilan peaux brutes (2023)'!C99,'4.2.1 Bilan P.brutes FAO 2023'!$C$5:$D$200,2,FALSE)*75%),"-"))</f>
        <v>1691400</v>
      </c>
      <c r="E99" s="81">
        <f>IFERROR(VLOOKUP(C99,'4.3.1 Bilan P.brutes EuST 2023'!$B$5:$M$41,12,FALSE),IFERROR((VLOOKUP('4.1 Bilan peaux brutes (2023)'!C99,'4.2.1 Bilan P.brutes FAO 2023'!$C$5:$D$200,2)*25%),"-"))</f>
        <v>563800</v>
      </c>
      <c r="F99" s="81">
        <f>IFERROR((VLOOKUP(C99,'4.2.1 Bilan P.brutes FAO 2023'!$C$5:$F$200,4,FALSE)*50%),"-")</f>
        <v>3370738.5</v>
      </c>
      <c r="G99" s="81">
        <f>IFERROR((VLOOKUP(C99,'4.2.1 Bilan P.brutes FAO 2023'!$C$5:$F$200,4,FALSE)*50%),"-")</f>
        <v>3370738.5</v>
      </c>
      <c r="H99" s="81">
        <f>IFERROR((VLOOKUP(C99,'4.2.1 Bilan P.brutes FAO 2023'!$C$5:$H$200,6,FALSE)*50%),"-")</f>
        <v>458792.5</v>
      </c>
      <c r="I99" s="81">
        <f>IFERROR((VLOOKUP(C99,'4.2.1 Bilan P.brutes FAO 2023'!$C$5:$H$200,6,FALSE)*50%),"-")</f>
        <v>458792.5</v>
      </c>
      <c r="J99" s="81">
        <f t="shared" si="39"/>
        <v>1606830</v>
      </c>
      <c r="K99" s="81">
        <f t="shared" si="40"/>
        <v>535610</v>
      </c>
      <c r="L99" s="81">
        <f t="shared" si="29"/>
        <v>1348295.4000000001</v>
      </c>
      <c r="M99" s="81">
        <f t="shared" si="30"/>
        <v>1348295.4000000001</v>
      </c>
      <c r="N99" s="81">
        <f t="shared" si="31"/>
        <v>183517</v>
      </c>
      <c r="O99" s="81">
        <f t="shared" si="32"/>
        <v>183517</v>
      </c>
      <c r="P99" s="81">
        <f t="shared" si="33"/>
        <v>56239050</v>
      </c>
      <c r="Q99" s="81">
        <f t="shared" si="34"/>
        <v>6962930</v>
      </c>
      <c r="R99" s="81">
        <f t="shared" si="35"/>
        <v>4044886.2</v>
      </c>
      <c r="S99" s="81">
        <f t="shared" si="36"/>
        <v>2696590.8000000003</v>
      </c>
      <c r="T99" s="81">
        <f t="shared" si="37"/>
        <v>550551</v>
      </c>
      <c r="U99" s="81">
        <f t="shared" si="38"/>
        <v>367034</v>
      </c>
      <c r="V99" s="81">
        <f t="shared" si="41"/>
        <v>56239.05</v>
      </c>
      <c r="W99" s="81">
        <f t="shared" si="42"/>
        <v>6962.93</v>
      </c>
      <c r="X99" s="81">
        <f t="shared" si="43"/>
        <v>4044.8862000000004</v>
      </c>
      <c r="Y99" s="81">
        <f t="shared" si="44"/>
        <v>2696.5908000000004</v>
      </c>
      <c r="Z99" s="81">
        <f t="shared" si="45"/>
        <v>550.55100000000004</v>
      </c>
      <c r="AA99" s="81">
        <f t="shared" si="46"/>
        <v>367.03399999999999</v>
      </c>
    </row>
    <row r="100" spans="1:237" ht="28" customHeight="1" x14ac:dyDescent="0.35">
      <c r="C100" s="13" t="s">
        <v>288</v>
      </c>
      <c r="D100" s="81">
        <f>IFERROR(VLOOKUP(C100,'4.3.1 Bilan P.brutes EuST 2023'!$B$5:$N$41,13,FALSE),IFERROR((VLOOKUP('4.1 Bilan peaux brutes (2023)'!C100,'4.2.1 Bilan P.brutes FAO 2023'!$C$5:$D$200,2,FALSE)*75%),"-"))</f>
        <v>1427475</v>
      </c>
      <c r="E100" s="81">
        <f>IFERROR(VLOOKUP(C100,'4.3.1 Bilan P.brutes EuST 2023'!$B$5:$M$41,12,FALSE),IFERROR((VLOOKUP('4.1 Bilan peaux brutes (2023)'!C100,'4.2.1 Bilan P.brutes FAO 2023'!$C$5:$D$200,2)*25%),"-"))</f>
        <v>475825</v>
      </c>
      <c r="F100" s="81">
        <f>IFERROR((VLOOKUP(C100,'4.2.1 Bilan P.brutes FAO 2023'!$C$5:$F$200,4,FALSE)*50%),"-")</f>
        <v>1723046.5</v>
      </c>
      <c r="G100" s="81">
        <f>IFERROR((VLOOKUP(C100,'4.2.1 Bilan P.brutes FAO 2023'!$C$5:$F$200,4,FALSE)*50%),"-")</f>
        <v>1723046.5</v>
      </c>
      <c r="H100" s="81">
        <f>IFERROR((VLOOKUP(C100,'4.2.1 Bilan P.brutes FAO 2023'!$C$5:$H$200,6,FALSE)*50%),"-")</f>
        <v>3230059.5</v>
      </c>
      <c r="I100" s="81">
        <f>IFERROR((VLOOKUP(C100,'4.2.1 Bilan P.brutes FAO 2023'!$C$5:$H$200,6,FALSE)*50%),"-")</f>
        <v>3230059.5</v>
      </c>
      <c r="J100" s="81">
        <f t="shared" si="39"/>
        <v>1356101.25</v>
      </c>
      <c r="K100" s="81">
        <f t="shared" si="40"/>
        <v>452033.75</v>
      </c>
      <c r="L100" s="81">
        <f t="shared" si="29"/>
        <v>689218.60000000009</v>
      </c>
      <c r="M100" s="81">
        <f t="shared" si="30"/>
        <v>689218.60000000009</v>
      </c>
      <c r="N100" s="81">
        <f t="shared" si="31"/>
        <v>1292023.8</v>
      </c>
      <c r="O100" s="81">
        <f t="shared" si="32"/>
        <v>1292023.8</v>
      </c>
      <c r="P100" s="81">
        <f t="shared" si="33"/>
        <v>47463543.75</v>
      </c>
      <c r="Q100" s="81">
        <f t="shared" si="34"/>
        <v>5876438.75</v>
      </c>
      <c r="R100" s="81">
        <f t="shared" si="35"/>
        <v>2067655.8000000003</v>
      </c>
      <c r="S100" s="81">
        <f t="shared" si="36"/>
        <v>1378437.2000000002</v>
      </c>
      <c r="T100" s="81">
        <f t="shared" si="37"/>
        <v>3876071.4000000004</v>
      </c>
      <c r="U100" s="81">
        <f t="shared" si="38"/>
        <v>2584047.6</v>
      </c>
      <c r="V100" s="81">
        <f t="shared" si="41"/>
        <v>47463.543749999997</v>
      </c>
      <c r="W100" s="81">
        <f t="shared" si="42"/>
        <v>5876.4387500000003</v>
      </c>
      <c r="X100" s="81">
        <f t="shared" si="43"/>
        <v>2067.6558000000005</v>
      </c>
      <c r="Y100" s="81">
        <f t="shared" si="44"/>
        <v>1378.4372000000001</v>
      </c>
      <c r="Z100" s="81">
        <f t="shared" si="45"/>
        <v>3876.0714000000003</v>
      </c>
      <c r="AA100" s="81">
        <f t="shared" si="46"/>
        <v>2584.0475999999999</v>
      </c>
    </row>
    <row r="101" spans="1:237" ht="28" customHeight="1" x14ac:dyDescent="0.35">
      <c r="C101" s="13" t="s">
        <v>289</v>
      </c>
      <c r="D101" s="81">
        <f>IFERROR(VLOOKUP(C101,'4.3.1 Bilan P.brutes EuST 2023'!$B$5:$N$41,13,FALSE),IFERROR((VLOOKUP('4.1 Bilan peaux brutes (2023)'!C101,'4.2.1 Bilan P.brutes FAO 2023'!$C$5:$D$200,2,FALSE)*75%),"-"))</f>
        <v>423018.75</v>
      </c>
      <c r="E101" s="81">
        <f>IFERROR(VLOOKUP(C101,'4.3.1 Bilan P.brutes EuST 2023'!$B$5:$M$41,12,FALSE),IFERROR((VLOOKUP('4.1 Bilan peaux brutes (2023)'!C101,'4.2.1 Bilan P.brutes FAO 2023'!$C$5:$D$200,2)*25%),"-"))</f>
        <v>141006.25</v>
      </c>
      <c r="F101" s="81">
        <f>IFERROR((VLOOKUP(C101,'4.2.1 Bilan P.brutes FAO 2023'!$C$5:$F$200,4,FALSE)*50%),"-")</f>
        <v>1295647</v>
      </c>
      <c r="G101" s="81">
        <f>IFERROR((VLOOKUP(C101,'4.2.1 Bilan P.brutes FAO 2023'!$C$5:$F$200,4,FALSE)*50%),"-")</f>
        <v>1295647</v>
      </c>
      <c r="H101" s="81">
        <f>IFERROR((VLOOKUP(C101,'4.2.1 Bilan P.brutes FAO 2023'!$C$5:$H$200,6,FALSE)*50%),"-")</f>
        <v>154791</v>
      </c>
      <c r="I101" s="81">
        <f>IFERROR((VLOOKUP(C101,'4.2.1 Bilan P.brutes FAO 2023'!$C$5:$H$200,6,FALSE)*50%),"-")</f>
        <v>154791</v>
      </c>
      <c r="J101" s="81">
        <f t="shared" si="39"/>
        <v>401867.8125</v>
      </c>
      <c r="K101" s="81">
        <f t="shared" si="40"/>
        <v>133955.9375</v>
      </c>
      <c r="L101" s="81">
        <f t="shared" ref="L101:L132" si="47">IFERROR(F101*40%,"-")</f>
        <v>518258.80000000005</v>
      </c>
      <c r="M101" s="81">
        <f t="shared" ref="M101:M132" si="48">IFERROR(G101*40%,"-")</f>
        <v>518258.80000000005</v>
      </c>
      <c r="N101" s="81">
        <f t="shared" ref="N101:N132" si="49">IFERROR(H101*40%,"-")</f>
        <v>61916.4</v>
      </c>
      <c r="O101" s="81">
        <f t="shared" ref="O101:O132" si="50">IFERROR(I101*40%,"-")</f>
        <v>61916.4</v>
      </c>
      <c r="P101" s="81">
        <f t="shared" ref="P101:P132" si="51">IFERROR(J101*$AD$22,"-")</f>
        <v>14065373.4375</v>
      </c>
      <c r="Q101" s="81">
        <f t="shared" ref="Q101:Q132" si="52">IFERROR(K101*$AD$23,"-")</f>
        <v>1741427.1875</v>
      </c>
      <c r="R101" s="81">
        <f t="shared" ref="R101:R132" si="53">IFERROR(L101*$AD$24,"-")</f>
        <v>1554776.4000000001</v>
      </c>
      <c r="S101" s="81">
        <f t="shared" ref="S101:S132" si="54">IFERROR(M101*$AD$25,"-")</f>
        <v>1036517.6000000001</v>
      </c>
      <c r="T101" s="81">
        <f t="shared" ref="T101:T132" si="55">IFERROR(N101*$AD$26,"-")</f>
        <v>185749.2</v>
      </c>
      <c r="U101" s="81">
        <f t="shared" ref="U101:U132" si="56">IFERROR(O101*$AD$27,"-")</f>
        <v>123832.8</v>
      </c>
      <c r="V101" s="81">
        <f t="shared" si="41"/>
        <v>14065.3734375</v>
      </c>
      <c r="W101" s="81">
        <f t="shared" si="42"/>
        <v>1741.4271874999999</v>
      </c>
      <c r="X101" s="81">
        <f t="shared" si="43"/>
        <v>1554.7764000000002</v>
      </c>
      <c r="Y101" s="81">
        <f t="shared" si="44"/>
        <v>1036.5176000000001</v>
      </c>
      <c r="Z101" s="81">
        <f t="shared" si="45"/>
        <v>185.7492</v>
      </c>
      <c r="AA101" s="81">
        <f t="shared" si="46"/>
        <v>123.83280000000001</v>
      </c>
    </row>
    <row r="102" spans="1:237" s="82" customFormat="1" ht="28" customHeight="1" x14ac:dyDescent="0.35">
      <c r="A102" s="14"/>
      <c r="B102" s="14"/>
      <c r="C102" s="13" t="s">
        <v>529</v>
      </c>
      <c r="D102" s="83">
        <f>IFERROR(VLOOKUP(C102,'4.3.1 Bilan P.brutes EuST 2023'!$B$5:$N$41,13,FALSE),IFERROR((VLOOKUP('4.1 Bilan peaux brutes (2023)'!C102,'4.2.1 Bilan P.brutes FAO 2023'!$C$5:$D$200,2,FALSE)*75%),"-"))</f>
        <v>27780</v>
      </c>
      <c r="E102" s="83">
        <f>IFERROR(VLOOKUP(C102,'4.3.1 Bilan P.brutes EuST 2023'!$B$5:$M$41,12,FALSE),IFERROR((VLOOKUP('4.1 Bilan peaux brutes (2023)'!C102,'4.2.1 Bilan P.brutes FAO 2023'!$C$5:$D$200,2)*25%),"-"))</f>
        <v>22800</v>
      </c>
      <c r="F102" s="83" t="str">
        <f>IFERROR((VLOOKUP(C102,'4.2.1 Bilan P.brutes FAO 2023'!$C$5:$F$200,4,FALSE)*50%),"-")</f>
        <v>-</v>
      </c>
      <c r="G102" s="83" t="str">
        <f>IFERROR((VLOOKUP(C102,'4.2.1 Bilan P.brutes FAO 2023'!$C$5:$F$200,4,FALSE)*50%),"-")</f>
        <v>-</v>
      </c>
      <c r="H102" s="83" t="str">
        <f>IFERROR((VLOOKUP(C102,'4.2.1 Bilan P.brutes FAO 2023'!$C$5:$H$200,6,FALSE)*50%),"-")</f>
        <v>-</v>
      </c>
      <c r="I102" s="83" t="str">
        <f>IFERROR((VLOOKUP(C102,'4.2.1 Bilan P.brutes FAO 2023'!$C$5:$H$200,6,FALSE)*50%),"-")</f>
        <v>-</v>
      </c>
      <c r="J102" s="83">
        <f t="shared" si="39"/>
        <v>26391</v>
      </c>
      <c r="K102" s="83">
        <f t="shared" si="40"/>
        <v>21660</v>
      </c>
      <c r="L102" s="83" t="str">
        <f t="shared" si="47"/>
        <v>-</v>
      </c>
      <c r="M102" s="83" t="str">
        <f t="shared" si="48"/>
        <v>-</v>
      </c>
      <c r="N102" s="83" t="str">
        <f t="shared" si="49"/>
        <v>-</v>
      </c>
      <c r="O102" s="83" t="str">
        <f t="shared" si="50"/>
        <v>-</v>
      </c>
      <c r="P102" s="83">
        <f t="shared" si="51"/>
        <v>923685</v>
      </c>
      <c r="Q102" s="83">
        <f t="shared" si="52"/>
        <v>281580</v>
      </c>
      <c r="R102" s="83" t="str">
        <f t="shared" si="53"/>
        <v>-</v>
      </c>
      <c r="S102" s="83" t="str">
        <f t="shared" si="54"/>
        <v>-</v>
      </c>
      <c r="T102" s="83" t="str">
        <f t="shared" si="55"/>
        <v>-</v>
      </c>
      <c r="U102" s="83" t="str">
        <f t="shared" si="56"/>
        <v>-</v>
      </c>
      <c r="V102" s="151">
        <f t="shared" si="41"/>
        <v>923.68499999999995</v>
      </c>
      <c r="W102" s="151">
        <f t="shared" si="42"/>
        <v>281.58</v>
      </c>
      <c r="X102" s="151" t="str">
        <f t="shared" si="43"/>
        <v>-</v>
      </c>
      <c r="Y102" s="151" t="str">
        <f t="shared" si="44"/>
        <v>-</v>
      </c>
      <c r="Z102" s="151" t="str">
        <f t="shared" si="45"/>
        <v>-</v>
      </c>
      <c r="AA102" s="151" t="str">
        <f t="shared" si="46"/>
        <v>-</v>
      </c>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c r="BF102" s="14"/>
      <c r="BG102" s="14"/>
      <c r="BH102" s="14"/>
      <c r="BI102" s="14"/>
      <c r="BJ102" s="14"/>
      <c r="BK102" s="14"/>
      <c r="BL102" s="14"/>
      <c r="BM102" s="14"/>
      <c r="BN102" s="14"/>
      <c r="BO102" s="14"/>
      <c r="BP102" s="14"/>
      <c r="BQ102" s="14"/>
      <c r="BR102" s="14"/>
      <c r="BS102" s="14"/>
      <c r="BT102" s="14"/>
      <c r="BU102" s="14"/>
      <c r="BV102" s="14"/>
      <c r="BW102" s="14"/>
      <c r="BX102" s="14"/>
      <c r="BY102" s="14"/>
      <c r="BZ102" s="14"/>
      <c r="CA102" s="14"/>
      <c r="CB102" s="14"/>
      <c r="CC102" s="14"/>
      <c r="CD102" s="14"/>
      <c r="CE102" s="14"/>
      <c r="CF102" s="14"/>
      <c r="CG102" s="14"/>
      <c r="CH102" s="14"/>
      <c r="CI102" s="14"/>
      <c r="CJ102" s="14"/>
      <c r="CK102" s="14"/>
      <c r="CL102" s="14"/>
      <c r="CM102" s="14"/>
      <c r="CN102" s="14"/>
      <c r="CO102" s="14"/>
      <c r="CP102" s="14"/>
      <c r="CQ102" s="14"/>
      <c r="CR102" s="14"/>
      <c r="CS102" s="14"/>
      <c r="CT102" s="14"/>
      <c r="CU102" s="14"/>
      <c r="CV102" s="14"/>
      <c r="CW102" s="14"/>
      <c r="CX102" s="14"/>
      <c r="CY102" s="14"/>
      <c r="CZ102" s="14"/>
      <c r="DA102" s="14"/>
      <c r="DB102" s="14"/>
      <c r="DC102" s="14"/>
      <c r="DD102" s="14"/>
      <c r="DE102" s="14"/>
      <c r="DF102" s="14"/>
      <c r="DG102" s="14"/>
      <c r="DH102" s="14"/>
      <c r="DI102" s="14"/>
      <c r="DJ102" s="14"/>
      <c r="DK102" s="14"/>
      <c r="DL102" s="14"/>
      <c r="DM102" s="14"/>
      <c r="DN102" s="14"/>
      <c r="DO102" s="14"/>
      <c r="DP102" s="14"/>
      <c r="DQ102" s="14"/>
      <c r="DR102" s="14"/>
      <c r="DS102" s="14"/>
      <c r="DT102" s="14"/>
      <c r="DU102" s="14"/>
      <c r="DV102" s="14"/>
      <c r="DW102" s="14"/>
      <c r="DX102" s="14"/>
      <c r="DY102" s="14"/>
      <c r="DZ102" s="14"/>
      <c r="EA102" s="14"/>
      <c r="EB102" s="14"/>
      <c r="EC102" s="14"/>
      <c r="ED102" s="14"/>
      <c r="EE102" s="14"/>
      <c r="EF102" s="14"/>
      <c r="EG102" s="14"/>
      <c r="EH102" s="14"/>
      <c r="EI102" s="14"/>
      <c r="EJ102" s="3"/>
      <c r="EK102" s="3"/>
      <c r="EL102" s="3"/>
      <c r="EM102" s="3"/>
      <c r="EN102" s="3"/>
      <c r="EO102" s="3"/>
      <c r="EP102" s="3"/>
      <c r="EQ102" s="3"/>
      <c r="ER102" s="3"/>
      <c r="ES102" s="3"/>
      <c r="ET102" s="3"/>
      <c r="EU102" s="3"/>
      <c r="EV102" s="3"/>
      <c r="EW102" s="3"/>
      <c r="EX102" s="3"/>
      <c r="EY102" s="3"/>
      <c r="EZ102" s="3"/>
      <c r="FA102" s="3"/>
      <c r="FB102" s="3"/>
      <c r="FC102" s="3"/>
      <c r="FD102" s="3"/>
      <c r="FE102" s="3"/>
      <c r="FF102" s="3"/>
      <c r="FG102" s="3"/>
      <c r="FH102" s="3"/>
      <c r="FI102" s="3"/>
      <c r="FJ102" s="3"/>
      <c r="FK102" s="3"/>
      <c r="FL102" s="3"/>
      <c r="FM102" s="3"/>
      <c r="FN102" s="3"/>
      <c r="FO102" s="3"/>
      <c r="FP102" s="3"/>
      <c r="FQ102" s="3"/>
      <c r="FR102" s="3"/>
      <c r="FS102" s="3"/>
      <c r="FT102" s="3"/>
      <c r="FU102" s="3"/>
      <c r="FV102" s="3"/>
      <c r="FW102" s="3"/>
      <c r="FX102" s="3"/>
      <c r="FY102" s="3"/>
      <c r="FZ102" s="3"/>
      <c r="GA102" s="3"/>
      <c r="GB102" s="3"/>
      <c r="GC102" s="3"/>
      <c r="GD102" s="3"/>
      <c r="GE102" s="3"/>
      <c r="GF102" s="3"/>
      <c r="GG102" s="3"/>
      <c r="GH102" s="3"/>
      <c r="GI102" s="3"/>
      <c r="GJ102" s="3"/>
      <c r="GK102" s="3"/>
      <c r="GL102" s="3"/>
      <c r="GM102" s="3"/>
      <c r="GN102" s="3"/>
      <c r="GO102" s="3"/>
      <c r="GP102" s="3"/>
      <c r="GQ102" s="3"/>
      <c r="GR102" s="3"/>
      <c r="GS102" s="3"/>
      <c r="GT102" s="3"/>
      <c r="GU102" s="3"/>
      <c r="GV102" s="3"/>
      <c r="GW102" s="3"/>
      <c r="GX102" s="3"/>
      <c r="GY102" s="3"/>
      <c r="GZ102" s="3"/>
      <c r="HA102" s="3"/>
      <c r="HB102" s="3"/>
      <c r="HC102" s="3"/>
      <c r="HD102" s="3"/>
      <c r="HE102" s="3"/>
      <c r="HF102" s="3"/>
      <c r="HG102" s="3"/>
      <c r="HH102" s="3"/>
      <c r="HI102" s="3"/>
      <c r="HJ102" s="3"/>
      <c r="HK102" s="3"/>
      <c r="HL102" s="3"/>
      <c r="HM102" s="3"/>
      <c r="HN102" s="3"/>
      <c r="HO102" s="3"/>
      <c r="HP102" s="3"/>
      <c r="HQ102" s="3"/>
      <c r="HR102" s="3"/>
      <c r="HS102" s="3"/>
      <c r="HT102" s="3"/>
      <c r="HU102" s="3"/>
      <c r="HV102" s="3"/>
      <c r="HW102" s="3"/>
      <c r="HX102" s="3"/>
      <c r="HY102" s="3"/>
      <c r="HZ102" s="3"/>
      <c r="IA102" s="3"/>
      <c r="IB102" s="3"/>
      <c r="IC102" s="3"/>
    </row>
    <row r="103" spans="1:237" ht="28" customHeight="1" x14ac:dyDescent="0.35">
      <c r="C103" s="13" t="s">
        <v>290</v>
      </c>
      <c r="D103" s="81">
        <f>IFERROR(VLOOKUP(C103,'4.3.1 Bilan P.brutes EuST 2023'!$B$5:$N$41,13,FALSE),IFERROR((VLOOKUP('4.1 Bilan peaux brutes (2023)'!C103,'4.2.1 Bilan P.brutes FAO 2023'!$C$5:$D$200,2,FALSE)*75%),"-"))</f>
        <v>5269.5</v>
      </c>
      <c r="E103" s="81">
        <f>IFERROR(VLOOKUP(C103,'4.3.1 Bilan P.brutes EuST 2023'!$B$5:$M$41,12,FALSE),IFERROR((VLOOKUP('4.1 Bilan peaux brutes (2023)'!C103,'4.2.1 Bilan P.brutes FAO 2023'!$C$5:$D$200,2)*25%),"-"))</f>
        <v>1756.5</v>
      </c>
      <c r="F103" s="81">
        <f>IFERROR((VLOOKUP(C103,'4.2.1 Bilan P.brutes FAO 2023'!$C$5:$F$200,4,FALSE)*50%),"-")</f>
        <v>1531146</v>
      </c>
      <c r="G103" s="81">
        <f>IFERROR((VLOOKUP(C103,'4.2.1 Bilan P.brutes FAO 2023'!$C$5:$F$200,4,FALSE)*50%),"-")</f>
        <v>1531146</v>
      </c>
      <c r="H103" s="81">
        <f>IFERROR((VLOOKUP(C103,'4.2.1 Bilan P.brutes FAO 2023'!$C$5:$H$200,6,FALSE)*50%),"-")</f>
        <v>19497</v>
      </c>
      <c r="I103" s="81">
        <f>IFERROR((VLOOKUP(C103,'4.2.1 Bilan P.brutes FAO 2023'!$C$5:$H$200,6,FALSE)*50%),"-")</f>
        <v>19497</v>
      </c>
      <c r="J103" s="81">
        <f t="shared" si="39"/>
        <v>5006.0249999999996</v>
      </c>
      <c r="K103" s="81">
        <f t="shared" si="40"/>
        <v>1668.675</v>
      </c>
      <c r="L103" s="81">
        <f t="shared" si="47"/>
        <v>612458.4</v>
      </c>
      <c r="M103" s="81">
        <f t="shared" si="48"/>
        <v>612458.4</v>
      </c>
      <c r="N103" s="81">
        <f t="shared" si="49"/>
        <v>7798.8</v>
      </c>
      <c r="O103" s="81">
        <f t="shared" si="50"/>
        <v>7798.8</v>
      </c>
      <c r="P103" s="81">
        <f t="shared" si="51"/>
        <v>175210.875</v>
      </c>
      <c r="Q103" s="81">
        <f t="shared" si="52"/>
        <v>21692.774999999998</v>
      </c>
      <c r="R103" s="81">
        <f t="shared" si="53"/>
        <v>1837375.2000000002</v>
      </c>
      <c r="S103" s="81">
        <f t="shared" si="54"/>
        <v>1224916.8</v>
      </c>
      <c r="T103" s="81">
        <f t="shared" si="55"/>
        <v>23396.400000000001</v>
      </c>
      <c r="U103" s="81">
        <f t="shared" si="56"/>
        <v>15597.6</v>
      </c>
      <c r="V103" s="81">
        <f t="shared" si="41"/>
        <v>175.21087499999999</v>
      </c>
      <c r="W103" s="81">
        <f t="shared" si="42"/>
        <v>21.692774999999997</v>
      </c>
      <c r="X103" s="81">
        <f t="shared" si="43"/>
        <v>1837.3752000000002</v>
      </c>
      <c r="Y103" s="81">
        <f t="shared" si="44"/>
        <v>1224.9168</v>
      </c>
      <c r="Z103" s="81">
        <f t="shared" si="45"/>
        <v>23.3964</v>
      </c>
      <c r="AA103" s="81">
        <f t="shared" si="46"/>
        <v>15.5976</v>
      </c>
    </row>
    <row r="104" spans="1:237" ht="28" customHeight="1" x14ac:dyDescent="0.35">
      <c r="C104" s="13" t="s">
        <v>291</v>
      </c>
      <c r="D104" s="81">
        <f>IFERROR(VLOOKUP(C104,'4.3.1 Bilan P.brutes EuST 2023'!$B$5:$N$41,13,FALSE),IFERROR((VLOOKUP('4.1 Bilan peaux brutes (2023)'!C104,'4.2.1 Bilan P.brutes FAO 2023'!$C$5:$D$200,2,FALSE)*75%),"-"))</f>
        <v>5685</v>
      </c>
      <c r="E104" s="81">
        <f>IFERROR(VLOOKUP(C104,'4.3.1 Bilan P.brutes EuST 2023'!$B$5:$M$41,12,FALSE),IFERROR((VLOOKUP('4.1 Bilan peaux brutes (2023)'!C104,'4.2.1 Bilan P.brutes FAO 2023'!$C$5:$D$200,2)*25%),"-"))</f>
        <v>1895</v>
      </c>
      <c r="F104" s="81">
        <f>IFERROR((VLOOKUP(C104,'4.2.1 Bilan P.brutes FAO 2023'!$C$5:$F$200,4,FALSE)*50%),"-")</f>
        <v>20702</v>
      </c>
      <c r="G104" s="81">
        <f>IFERROR((VLOOKUP(C104,'4.2.1 Bilan P.brutes FAO 2023'!$C$5:$F$200,4,FALSE)*50%),"-")</f>
        <v>20702</v>
      </c>
      <c r="H104" s="81">
        <f>IFERROR((VLOOKUP(C104,'4.2.1 Bilan P.brutes FAO 2023'!$C$5:$H$200,6,FALSE)*50%),"-")</f>
        <v>14162.5</v>
      </c>
      <c r="I104" s="81">
        <f>IFERROR((VLOOKUP(C104,'4.2.1 Bilan P.brutes FAO 2023'!$C$5:$H$200,6,FALSE)*50%),"-")</f>
        <v>14162.5</v>
      </c>
      <c r="J104" s="81">
        <f t="shared" si="39"/>
        <v>5400.75</v>
      </c>
      <c r="K104" s="81">
        <f t="shared" si="40"/>
        <v>1800.25</v>
      </c>
      <c r="L104" s="81">
        <f t="shared" si="47"/>
        <v>8280.8000000000011</v>
      </c>
      <c r="M104" s="81">
        <f t="shared" si="48"/>
        <v>8280.8000000000011</v>
      </c>
      <c r="N104" s="81">
        <f t="shared" si="49"/>
        <v>5665</v>
      </c>
      <c r="O104" s="81">
        <f t="shared" si="50"/>
        <v>5665</v>
      </c>
      <c r="P104" s="81">
        <f t="shared" si="51"/>
        <v>189026.25</v>
      </c>
      <c r="Q104" s="81">
        <f t="shared" si="52"/>
        <v>23403.25</v>
      </c>
      <c r="R104" s="81">
        <f t="shared" si="53"/>
        <v>24842.400000000001</v>
      </c>
      <c r="S104" s="81">
        <f t="shared" si="54"/>
        <v>16561.600000000002</v>
      </c>
      <c r="T104" s="81">
        <f t="shared" si="55"/>
        <v>16995</v>
      </c>
      <c r="U104" s="81">
        <f t="shared" si="56"/>
        <v>11330</v>
      </c>
      <c r="V104" s="81">
        <f t="shared" si="41"/>
        <v>189.02625</v>
      </c>
      <c r="W104" s="81">
        <f t="shared" si="42"/>
        <v>23.40325</v>
      </c>
      <c r="X104" s="81">
        <f t="shared" si="43"/>
        <v>24.842400000000001</v>
      </c>
      <c r="Y104" s="81">
        <f t="shared" si="44"/>
        <v>16.561600000000002</v>
      </c>
      <c r="Z104" s="81">
        <f t="shared" si="45"/>
        <v>16.995000000000001</v>
      </c>
      <c r="AA104" s="81">
        <f t="shared" si="46"/>
        <v>11.33</v>
      </c>
    </row>
    <row r="105" spans="1:237" s="82" customFormat="1" ht="28" customHeight="1" x14ac:dyDescent="0.35">
      <c r="A105" s="14"/>
      <c r="B105" s="14"/>
      <c r="C105" s="13" t="s">
        <v>292</v>
      </c>
      <c r="D105" s="83">
        <f>IFERROR(VLOOKUP(C105,'4.3.1 Bilan P.brutes EuST 2023'!$B$5:$N$41,13,FALSE),IFERROR((VLOOKUP('4.1 Bilan peaux brutes (2023)'!C105,'4.2.1 Bilan P.brutes FAO 2023'!$C$5:$D$200,2,FALSE)*75%),"-"))</f>
        <v>69290</v>
      </c>
      <c r="E105" s="83">
        <f>IFERROR(VLOOKUP(C105,'4.3.1 Bilan P.brutes EuST 2023'!$B$5:$M$41,12,FALSE),IFERROR((VLOOKUP('4.1 Bilan peaux brutes (2023)'!C105,'4.2.1 Bilan P.brutes FAO 2023'!$C$5:$D$200,2)*25%),"-"))</f>
        <v>15730</v>
      </c>
      <c r="F105" s="83">
        <f>IFERROR((VLOOKUP(C105,'4.2.1 Bilan P.brutes FAO 2023'!$C$5:$F$200,4,FALSE)*50%),"-")</f>
        <v>22495</v>
      </c>
      <c r="G105" s="83">
        <f>IFERROR((VLOOKUP(C105,'4.2.1 Bilan P.brutes FAO 2023'!$C$5:$F$200,4,FALSE)*50%),"-")</f>
        <v>22495</v>
      </c>
      <c r="H105" s="83">
        <f>IFERROR((VLOOKUP(C105,'4.2.1 Bilan P.brutes FAO 2023'!$C$5:$H$200,6,FALSE)*50%),"-")</f>
        <v>2055</v>
      </c>
      <c r="I105" s="83">
        <f>IFERROR((VLOOKUP(C105,'4.2.1 Bilan P.brutes FAO 2023'!$C$5:$H$200,6,FALSE)*50%),"-")</f>
        <v>2055</v>
      </c>
      <c r="J105" s="83">
        <f t="shared" si="39"/>
        <v>65825.5</v>
      </c>
      <c r="K105" s="83">
        <f t="shared" si="40"/>
        <v>14943.5</v>
      </c>
      <c r="L105" s="83">
        <f t="shared" si="47"/>
        <v>8998</v>
      </c>
      <c r="M105" s="83">
        <f t="shared" si="48"/>
        <v>8998</v>
      </c>
      <c r="N105" s="83">
        <f t="shared" si="49"/>
        <v>822</v>
      </c>
      <c r="O105" s="83">
        <f t="shared" si="50"/>
        <v>822</v>
      </c>
      <c r="P105" s="83">
        <f t="shared" si="51"/>
        <v>2303892.5</v>
      </c>
      <c r="Q105" s="83">
        <f t="shared" si="52"/>
        <v>194265.5</v>
      </c>
      <c r="R105" s="83">
        <f t="shared" si="53"/>
        <v>26994</v>
      </c>
      <c r="S105" s="83">
        <f t="shared" si="54"/>
        <v>17996</v>
      </c>
      <c r="T105" s="83">
        <f t="shared" si="55"/>
        <v>2466</v>
      </c>
      <c r="U105" s="83">
        <f t="shared" si="56"/>
        <v>1644</v>
      </c>
      <c r="V105" s="151">
        <f t="shared" si="41"/>
        <v>2303.8924999999999</v>
      </c>
      <c r="W105" s="151">
        <f t="shared" si="42"/>
        <v>194.2655</v>
      </c>
      <c r="X105" s="151">
        <f t="shared" si="43"/>
        <v>26.994</v>
      </c>
      <c r="Y105" s="151">
        <f t="shared" si="44"/>
        <v>17.995999999999999</v>
      </c>
      <c r="Z105" s="151">
        <f t="shared" si="45"/>
        <v>2.4660000000000002</v>
      </c>
      <c r="AA105" s="151">
        <f t="shared" si="46"/>
        <v>1.6439999999999999</v>
      </c>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c r="BL105" s="14"/>
      <c r="BM105" s="14"/>
      <c r="BN105" s="14"/>
      <c r="BO105" s="14"/>
      <c r="BP105" s="14"/>
      <c r="BQ105" s="14"/>
      <c r="BR105" s="14"/>
      <c r="BS105" s="14"/>
      <c r="BT105" s="14"/>
      <c r="BU105" s="14"/>
      <c r="BV105" s="14"/>
      <c r="BW105" s="14"/>
      <c r="BX105" s="14"/>
      <c r="BY105" s="14"/>
      <c r="BZ105" s="14"/>
      <c r="CA105" s="14"/>
      <c r="CB105" s="14"/>
      <c r="CC105" s="14"/>
      <c r="CD105" s="14"/>
      <c r="CE105" s="14"/>
      <c r="CF105" s="14"/>
      <c r="CG105" s="14"/>
      <c r="CH105" s="14"/>
      <c r="CI105" s="14"/>
      <c r="CJ105" s="14"/>
      <c r="CK105" s="14"/>
      <c r="CL105" s="14"/>
      <c r="CM105" s="14"/>
      <c r="CN105" s="14"/>
      <c r="CO105" s="14"/>
      <c r="CP105" s="14"/>
      <c r="CQ105" s="14"/>
      <c r="CR105" s="14"/>
      <c r="CS105" s="14"/>
      <c r="CT105" s="14"/>
      <c r="CU105" s="14"/>
      <c r="CV105" s="14"/>
      <c r="CW105" s="14"/>
      <c r="CX105" s="14"/>
      <c r="CY105" s="14"/>
      <c r="CZ105" s="14"/>
      <c r="DA105" s="14"/>
      <c r="DB105" s="14"/>
      <c r="DC105" s="14"/>
      <c r="DD105" s="14"/>
      <c r="DE105" s="14"/>
      <c r="DF105" s="14"/>
      <c r="DG105" s="14"/>
      <c r="DH105" s="14"/>
      <c r="DI105" s="14"/>
      <c r="DJ105" s="14"/>
      <c r="DK105" s="14"/>
      <c r="DL105" s="14"/>
      <c r="DM105" s="14"/>
      <c r="DN105" s="14"/>
      <c r="DO105" s="14"/>
      <c r="DP105" s="14"/>
      <c r="DQ105" s="14"/>
      <c r="DR105" s="14"/>
      <c r="DS105" s="14"/>
      <c r="DT105" s="14"/>
      <c r="DU105" s="14"/>
      <c r="DV105" s="14"/>
      <c r="DW105" s="14"/>
      <c r="DX105" s="14"/>
      <c r="DY105" s="14"/>
      <c r="DZ105" s="14"/>
      <c r="EA105" s="14"/>
      <c r="EB105" s="14"/>
      <c r="EC105" s="14"/>
      <c r="ED105" s="14"/>
      <c r="EE105" s="14"/>
      <c r="EF105" s="14"/>
      <c r="EG105" s="14"/>
      <c r="EH105" s="14"/>
      <c r="EI105" s="14"/>
      <c r="EJ105" s="3"/>
      <c r="EK105" s="3"/>
      <c r="EL105" s="3"/>
      <c r="EM105" s="3"/>
      <c r="EN105" s="3"/>
      <c r="EO105" s="3"/>
      <c r="EP105" s="3"/>
      <c r="EQ105" s="3"/>
      <c r="ER105" s="3"/>
      <c r="ES105" s="3"/>
      <c r="ET105" s="3"/>
      <c r="EU105" s="3"/>
      <c r="EV105" s="3"/>
      <c r="EW105" s="3"/>
      <c r="EX105" s="3"/>
      <c r="EY105" s="3"/>
      <c r="EZ105" s="3"/>
      <c r="FA105" s="3"/>
      <c r="FB105" s="3"/>
      <c r="FC105" s="3"/>
      <c r="FD105" s="3"/>
      <c r="FE105" s="3"/>
      <c r="FF105" s="3"/>
      <c r="FG105" s="3"/>
      <c r="FH105" s="3"/>
      <c r="FI105" s="3"/>
      <c r="FJ105" s="3"/>
      <c r="FK105" s="3"/>
      <c r="FL105" s="3"/>
      <c r="FM105" s="3"/>
      <c r="FN105" s="3"/>
      <c r="FO105" s="3"/>
      <c r="FP105" s="3"/>
      <c r="FQ105" s="3"/>
      <c r="FR105" s="3"/>
      <c r="FS105" s="3"/>
      <c r="FT105" s="3"/>
      <c r="FU105" s="3"/>
      <c r="FV105" s="3"/>
      <c r="FW105" s="3"/>
      <c r="FX105" s="3"/>
      <c r="FY105" s="3"/>
      <c r="FZ105" s="3"/>
      <c r="GA105" s="3"/>
      <c r="GB105" s="3"/>
      <c r="GC105" s="3"/>
      <c r="GD105" s="3"/>
      <c r="GE105" s="3"/>
      <c r="GF105" s="3"/>
      <c r="GG105" s="3"/>
      <c r="GH105" s="3"/>
      <c r="GI105" s="3"/>
      <c r="GJ105" s="3"/>
      <c r="GK105" s="3"/>
      <c r="GL105" s="3"/>
      <c r="GM105" s="3"/>
      <c r="GN105" s="3"/>
      <c r="GO105" s="3"/>
      <c r="GP105" s="3"/>
      <c r="GQ105" s="3"/>
      <c r="GR105" s="3"/>
      <c r="GS105" s="3"/>
      <c r="GT105" s="3"/>
      <c r="GU105" s="3"/>
      <c r="GV105" s="3"/>
      <c r="GW105" s="3"/>
      <c r="GX105" s="3"/>
      <c r="GY105" s="3"/>
      <c r="GZ105" s="3"/>
      <c r="HA105" s="3"/>
      <c r="HB105" s="3"/>
      <c r="HC105" s="3"/>
      <c r="HD105" s="3"/>
      <c r="HE105" s="3"/>
      <c r="HF105" s="3"/>
      <c r="HG105" s="3"/>
      <c r="HH105" s="3"/>
      <c r="HI105" s="3"/>
      <c r="HJ105" s="3"/>
      <c r="HK105" s="3"/>
      <c r="HL105" s="3"/>
      <c r="HM105" s="3"/>
      <c r="HN105" s="3"/>
      <c r="HO105" s="3"/>
      <c r="HP105" s="3"/>
      <c r="HQ105" s="3"/>
      <c r="HR105" s="3"/>
      <c r="HS105" s="3"/>
      <c r="HT105" s="3"/>
      <c r="HU105" s="3"/>
      <c r="HV105" s="3"/>
      <c r="HW105" s="3"/>
      <c r="HX105" s="3"/>
      <c r="HY105" s="3"/>
      <c r="HZ105" s="3"/>
      <c r="IA105" s="3"/>
      <c r="IB105" s="3"/>
      <c r="IC105" s="3"/>
    </row>
    <row r="106" spans="1:237" ht="28" customHeight="1" x14ac:dyDescent="0.35">
      <c r="C106" s="13" t="s">
        <v>294</v>
      </c>
      <c r="D106" s="81">
        <f>IFERROR(VLOOKUP(C106,'4.3.1 Bilan P.brutes EuST 2023'!$B$5:$N$41,13,FALSE),IFERROR((VLOOKUP('4.1 Bilan peaux brutes (2023)'!C106,'4.2.1 Bilan P.brutes FAO 2023'!$C$5:$D$200,2,FALSE)*75%),"-"))</f>
        <v>136643.25</v>
      </c>
      <c r="E106" s="81">
        <f>IFERROR(VLOOKUP(C106,'4.3.1 Bilan P.brutes EuST 2023'!$B$5:$M$41,12,FALSE),IFERROR((VLOOKUP('4.1 Bilan peaux brutes (2023)'!C106,'4.2.1 Bilan P.brutes FAO 2023'!$C$5:$D$200,2)*25%),"-"))</f>
        <v>45547.75</v>
      </c>
      <c r="F106" s="81">
        <f>IFERROR((VLOOKUP(C106,'4.2.1 Bilan P.brutes FAO 2023'!$C$5:$F$200,4,FALSE)*50%),"-")</f>
        <v>89323</v>
      </c>
      <c r="G106" s="81">
        <f>IFERROR((VLOOKUP(C106,'4.2.1 Bilan P.brutes FAO 2023'!$C$5:$F$200,4,FALSE)*50%),"-")</f>
        <v>89323</v>
      </c>
      <c r="H106" s="81">
        <f>IFERROR((VLOOKUP(C106,'4.2.1 Bilan P.brutes FAO 2023'!$C$5:$H$200,6,FALSE)*50%),"-")</f>
        <v>59210</v>
      </c>
      <c r="I106" s="81">
        <f>IFERROR((VLOOKUP(C106,'4.2.1 Bilan P.brutes FAO 2023'!$C$5:$H$200,6,FALSE)*50%),"-")</f>
        <v>59210</v>
      </c>
      <c r="J106" s="81">
        <f t="shared" si="39"/>
        <v>129811.08749999999</v>
      </c>
      <c r="K106" s="81">
        <f t="shared" si="40"/>
        <v>43270.362499999996</v>
      </c>
      <c r="L106" s="81">
        <f t="shared" si="47"/>
        <v>35729.200000000004</v>
      </c>
      <c r="M106" s="81">
        <f t="shared" si="48"/>
        <v>35729.200000000004</v>
      </c>
      <c r="N106" s="81">
        <f t="shared" si="49"/>
        <v>23684</v>
      </c>
      <c r="O106" s="81">
        <f t="shared" si="50"/>
        <v>23684</v>
      </c>
      <c r="P106" s="81">
        <f t="shared" si="51"/>
        <v>4543388.0625</v>
      </c>
      <c r="Q106" s="81">
        <f t="shared" si="52"/>
        <v>562514.71249999991</v>
      </c>
      <c r="R106" s="81">
        <f t="shared" si="53"/>
        <v>107187.6</v>
      </c>
      <c r="S106" s="81">
        <f t="shared" si="54"/>
        <v>71458.400000000009</v>
      </c>
      <c r="T106" s="81">
        <f t="shared" si="55"/>
        <v>71052</v>
      </c>
      <c r="U106" s="81">
        <f t="shared" si="56"/>
        <v>47368</v>
      </c>
      <c r="V106" s="81">
        <f t="shared" si="41"/>
        <v>4543.3880625000002</v>
      </c>
      <c r="W106" s="81">
        <f t="shared" si="42"/>
        <v>562.51471249999986</v>
      </c>
      <c r="X106" s="81">
        <f t="shared" si="43"/>
        <v>107.1876</v>
      </c>
      <c r="Y106" s="81">
        <f t="shared" si="44"/>
        <v>71.458400000000012</v>
      </c>
      <c r="Z106" s="81">
        <f t="shared" si="45"/>
        <v>71.052000000000007</v>
      </c>
      <c r="AA106" s="81">
        <f t="shared" si="46"/>
        <v>47.368000000000002</v>
      </c>
    </row>
    <row r="107" spans="1:237" ht="28" customHeight="1" x14ac:dyDescent="0.35">
      <c r="C107" s="13" t="s">
        <v>295</v>
      </c>
      <c r="D107" s="81">
        <f>IFERROR(VLOOKUP(C107,'4.3.1 Bilan P.brutes EuST 2023'!$B$5:$N$41,13,FALSE),IFERROR((VLOOKUP('4.1 Bilan peaux brutes (2023)'!C107,'4.2.1 Bilan P.brutes FAO 2023'!$C$5:$D$200,2,FALSE)*75%),"-"))</f>
        <v>6384</v>
      </c>
      <c r="E107" s="81">
        <f>IFERROR(VLOOKUP(C107,'4.3.1 Bilan P.brutes EuST 2023'!$B$5:$M$41,12,FALSE),IFERROR((VLOOKUP('4.1 Bilan peaux brutes (2023)'!C107,'4.2.1 Bilan P.brutes FAO 2023'!$C$5:$D$200,2)*25%),"-"))</f>
        <v>2128</v>
      </c>
      <c r="F107" s="81">
        <f>IFERROR((VLOOKUP(C107,'4.2.1 Bilan P.brutes FAO 2023'!$C$5:$F$200,4,FALSE)*50%),"-")</f>
        <v>43941</v>
      </c>
      <c r="G107" s="81">
        <f>IFERROR((VLOOKUP(C107,'4.2.1 Bilan P.brutes FAO 2023'!$C$5:$F$200,4,FALSE)*50%),"-")</f>
        <v>43941</v>
      </c>
      <c r="H107" s="81">
        <f>IFERROR((VLOOKUP(C107,'4.2.1 Bilan P.brutes FAO 2023'!$C$5:$H$200,6,FALSE)*50%),"-")</f>
        <v>55744</v>
      </c>
      <c r="I107" s="81">
        <f>IFERROR((VLOOKUP(C107,'4.2.1 Bilan P.brutes FAO 2023'!$C$5:$H$200,6,FALSE)*50%),"-")</f>
        <v>55744</v>
      </c>
      <c r="J107" s="81">
        <f t="shared" si="39"/>
        <v>6064.7999999999993</v>
      </c>
      <c r="K107" s="81">
        <f t="shared" si="40"/>
        <v>2021.6</v>
      </c>
      <c r="L107" s="81">
        <f t="shared" si="47"/>
        <v>17576.400000000001</v>
      </c>
      <c r="M107" s="81">
        <f t="shared" si="48"/>
        <v>17576.400000000001</v>
      </c>
      <c r="N107" s="81">
        <f t="shared" si="49"/>
        <v>22297.600000000002</v>
      </c>
      <c r="O107" s="81">
        <f t="shared" si="50"/>
        <v>22297.600000000002</v>
      </c>
      <c r="P107" s="81">
        <f t="shared" si="51"/>
        <v>212267.99999999997</v>
      </c>
      <c r="Q107" s="81">
        <f t="shared" si="52"/>
        <v>26280.799999999999</v>
      </c>
      <c r="R107" s="81">
        <f t="shared" si="53"/>
        <v>52729.200000000004</v>
      </c>
      <c r="S107" s="81">
        <f t="shared" si="54"/>
        <v>35152.800000000003</v>
      </c>
      <c r="T107" s="81">
        <f t="shared" si="55"/>
        <v>66892.800000000003</v>
      </c>
      <c r="U107" s="81">
        <f t="shared" si="56"/>
        <v>44595.200000000004</v>
      </c>
      <c r="V107" s="81">
        <f t="shared" si="41"/>
        <v>212.26799999999997</v>
      </c>
      <c r="W107" s="81">
        <f t="shared" si="42"/>
        <v>26.280799999999999</v>
      </c>
      <c r="X107" s="81">
        <f t="shared" si="43"/>
        <v>52.729200000000006</v>
      </c>
      <c r="Y107" s="81">
        <f t="shared" si="44"/>
        <v>35.152800000000006</v>
      </c>
      <c r="Z107" s="81">
        <f t="shared" si="45"/>
        <v>66.892800000000008</v>
      </c>
      <c r="AA107" s="81">
        <f t="shared" si="46"/>
        <v>44.595200000000006</v>
      </c>
    </row>
    <row r="108" spans="1:237" ht="28" customHeight="1" x14ac:dyDescent="0.35">
      <c r="C108" s="13" t="s">
        <v>296</v>
      </c>
      <c r="D108" s="81">
        <f>IFERROR(VLOOKUP(C108,'4.3.1 Bilan P.brutes EuST 2023'!$B$5:$N$41,13,FALSE),IFERROR((VLOOKUP('4.1 Bilan peaux brutes (2023)'!C108,'4.2.1 Bilan P.brutes FAO 2023'!$C$5:$D$200,2,FALSE)*75%),"-"))</f>
        <v>24815.25</v>
      </c>
      <c r="E108" s="81">
        <f>IFERROR(VLOOKUP(C108,'4.3.1 Bilan P.brutes EuST 2023'!$B$5:$M$41,12,FALSE),IFERROR((VLOOKUP('4.1 Bilan peaux brutes (2023)'!C108,'4.2.1 Bilan P.brutes FAO 2023'!$C$5:$D$200,2)*25%),"-"))</f>
        <v>8271.75</v>
      </c>
      <c r="F108" s="81">
        <f>IFERROR((VLOOKUP(C108,'4.2.1 Bilan P.brutes FAO 2023'!$C$5:$F$200,4,FALSE)*50%),"-")</f>
        <v>980135</v>
      </c>
      <c r="G108" s="81">
        <f>IFERROR((VLOOKUP(C108,'4.2.1 Bilan P.brutes FAO 2023'!$C$5:$F$200,4,FALSE)*50%),"-")</f>
        <v>980135</v>
      </c>
      <c r="H108" s="81">
        <f>IFERROR((VLOOKUP(C108,'4.2.1 Bilan P.brutes FAO 2023'!$C$5:$H$200,6,FALSE)*50%),"-")</f>
        <v>443777.5</v>
      </c>
      <c r="I108" s="81">
        <f>IFERROR((VLOOKUP(C108,'4.2.1 Bilan P.brutes FAO 2023'!$C$5:$H$200,6,FALSE)*50%),"-")</f>
        <v>443777.5</v>
      </c>
      <c r="J108" s="81">
        <f t="shared" si="39"/>
        <v>23574.487499999999</v>
      </c>
      <c r="K108" s="81">
        <f t="shared" si="40"/>
        <v>7858.1624999999995</v>
      </c>
      <c r="L108" s="81">
        <f t="shared" si="47"/>
        <v>392054</v>
      </c>
      <c r="M108" s="81">
        <f t="shared" si="48"/>
        <v>392054</v>
      </c>
      <c r="N108" s="81">
        <f t="shared" si="49"/>
        <v>177511</v>
      </c>
      <c r="O108" s="81">
        <f t="shared" si="50"/>
        <v>177511</v>
      </c>
      <c r="P108" s="81">
        <f t="shared" si="51"/>
        <v>825107.0625</v>
      </c>
      <c r="Q108" s="81">
        <f t="shared" si="52"/>
        <v>102156.11249999999</v>
      </c>
      <c r="R108" s="81">
        <f t="shared" si="53"/>
        <v>1176162</v>
      </c>
      <c r="S108" s="81">
        <f t="shared" si="54"/>
        <v>784108</v>
      </c>
      <c r="T108" s="81">
        <f t="shared" si="55"/>
        <v>532533</v>
      </c>
      <c r="U108" s="81">
        <f t="shared" si="56"/>
        <v>355022</v>
      </c>
      <c r="V108" s="81">
        <f t="shared" si="41"/>
        <v>825.10706249999998</v>
      </c>
      <c r="W108" s="81">
        <f t="shared" si="42"/>
        <v>102.15611249999999</v>
      </c>
      <c r="X108" s="81">
        <f t="shared" si="43"/>
        <v>1176.162</v>
      </c>
      <c r="Y108" s="81">
        <f t="shared" si="44"/>
        <v>784.10799999999995</v>
      </c>
      <c r="Z108" s="81">
        <f t="shared" si="45"/>
        <v>532.53300000000002</v>
      </c>
      <c r="AA108" s="81">
        <f t="shared" si="46"/>
        <v>355.02199999999999</v>
      </c>
    </row>
    <row r="109" spans="1:237" s="82" customFormat="1" ht="28" customHeight="1" x14ac:dyDescent="0.35">
      <c r="A109" s="14"/>
      <c r="B109" s="14"/>
      <c r="C109" s="13" t="s">
        <v>297</v>
      </c>
      <c r="D109" s="83">
        <f>IFERROR(VLOOKUP(C109,'4.3.1 Bilan P.brutes EuST 2023'!$B$5:$N$41,13,FALSE),IFERROR((VLOOKUP('4.1 Bilan peaux brutes (2023)'!C109,'4.2.1 Bilan P.brutes FAO 2023'!$C$5:$D$200,2,FALSE)*75%),"-"))</f>
        <v>157950</v>
      </c>
      <c r="E109" s="83">
        <f>IFERROR(VLOOKUP(C109,'4.3.1 Bilan P.brutes EuST 2023'!$B$5:$M$41,12,FALSE),IFERROR((VLOOKUP('4.1 Bilan peaux brutes (2023)'!C109,'4.2.1 Bilan P.brutes FAO 2023'!$C$5:$D$200,2)*25%),"-"))</f>
        <v>12680</v>
      </c>
      <c r="F109" s="83">
        <f>IFERROR((VLOOKUP(C109,'4.2.1 Bilan P.brutes FAO 2023'!$C$5:$F$200,4,FALSE)*50%),"-")</f>
        <v>23660</v>
      </c>
      <c r="G109" s="83">
        <f>IFERROR((VLOOKUP(C109,'4.2.1 Bilan P.brutes FAO 2023'!$C$5:$F$200,4,FALSE)*50%),"-")</f>
        <v>23660</v>
      </c>
      <c r="H109" s="83">
        <f>IFERROR((VLOOKUP(C109,'4.2.1 Bilan P.brutes FAO 2023'!$C$5:$H$200,6,FALSE)*50%),"-")</f>
        <v>1405</v>
      </c>
      <c r="I109" s="83">
        <f>IFERROR((VLOOKUP(C109,'4.2.1 Bilan P.brutes FAO 2023'!$C$5:$H$200,6,FALSE)*50%),"-")</f>
        <v>1405</v>
      </c>
      <c r="J109" s="83">
        <f t="shared" si="39"/>
        <v>150052.5</v>
      </c>
      <c r="K109" s="83">
        <f t="shared" si="40"/>
        <v>12046</v>
      </c>
      <c r="L109" s="83">
        <f t="shared" si="47"/>
        <v>9464</v>
      </c>
      <c r="M109" s="83">
        <f t="shared" si="48"/>
        <v>9464</v>
      </c>
      <c r="N109" s="83">
        <f t="shared" si="49"/>
        <v>562</v>
      </c>
      <c r="O109" s="83">
        <f t="shared" si="50"/>
        <v>562</v>
      </c>
      <c r="P109" s="83">
        <f t="shared" si="51"/>
        <v>5251837.5</v>
      </c>
      <c r="Q109" s="83">
        <f t="shared" si="52"/>
        <v>156598</v>
      </c>
      <c r="R109" s="83">
        <f t="shared" si="53"/>
        <v>28392</v>
      </c>
      <c r="S109" s="83">
        <f t="shared" si="54"/>
        <v>18928</v>
      </c>
      <c r="T109" s="83">
        <f t="shared" si="55"/>
        <v>1686</v>
      </c>
      <c r="U109" s="83">
        <f t="shared" si="56"/>
        <v>1124</v>
      </c>
      <c r="V109" s="151">
        <f t="shared" si="41"/>
        <v>5251.8374999999996</v>
      </c>
      <c r="W109" s="151">
        <f t="shared" si="42"/>
        <v>156.59800000000001</v>
      </c>
      <c r="X109" s="151">
        <f t="shared" si="43"/>
        <v>28.391999999999999</v>
      </c>
      <c r="Y109" s="151">
        <f t="shared" si="44"/>
        <v>18.928000000000001</v>
      </c>
      <c r="Z109" s="151">
        <f t="shared" si="45"/>
        <v>1.6859999999999999</v>
      </c>
      <c r="AA109" s="151">
        <f t="shared" si="46"/>
        <v>1.1240000000000001</v>
      </c>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c r="BG109" s="14"/>
      <c r="BH109" s="14"/>
      <c r="BI109" s="14"/>
      <c r="BJ109" s="14"/>
      <c r="BK109" s="14"/>
      <c r="BL109" s="14"/>
      <c r="BM109" s="14"/>
      <c r="BN109" s="14"/>
      <c r="BO109" s="14"/>
      <c r="BP109" s="14"/>
      <c r="BQ109" s="14"/>
      <c r="BR109" s="14"/>
      <c r="BS109" s="14"/>
      <c r="BT109" s="14"/>
      <c r="BU109" s="14"/>
      <c r="BV109" s="14"/>
      <c r="BW109" s="14"/>
      <c r="BX109" s="14"/>
      <c r="BY109" s="14"/>
      <c r="BZ109" s="14"/>
      <c r="CA109" s="14"/>
      <c r="CB109" s="14"/>
      <c r="CC109" s="14"/>
      <c r="CD109" s="14"/>
      <c r="CE109" s="14"/>
      <c r="CF109" s="14"/>
      <c r="CG109" s="14"/>
      <c r="CH109" s="14"/>
      <c r="CI109" s="14"/>
      <c r="CJ109" s="14"/>
      <c r="CK109" s="14"/>
      <c r="CL109" s="14"/>
      <c r="CM109" s="14"/>
      <c r="CN109" s="14"/>
      <c r="CO109" s="14"/>
      <c r="CP109" s="14"/>
      <c r="CQ109" s="14"/>
      <c r="CR109" s="14"/>
      <c r="CS109" s="14"/>
      <c r="CT109" s="14"/>
      <c r="CU109" s="14"/>
      <c r="CV109" s="14"/>
      <c r="CW109" s="14"/>
      <c r="CX109" s="14"/>
      <c r="CY109" s="14"/>
      <c r="CZ109" s="14"/>
      <c r="DA109" s="14"/>
      <c r="DB109" s="14"/>
      <c r="DC109" s="14"/>
      <c r="DD109" s="14"/>
      <c r="DE109" s="14"/>
      <c r="DF109" s="14"/>
      <c r="DG109" s="14"/>
      <c r="DH109" s="14"/>
      <c r="DI109" s="14"/>
      <c r="DJ109" s="14"/>
      <c r="DK109" s="14"/>
      <c r="DL109" s="14"/>
      <c r="DM109" s="14"/>
      <c r="DN109" s="14"/>
      <c r="DO109" s="14"/>
      <c r="DP109" s="14"/>
      <c r="DQ109" s="14"/>
      <c r="DR109" s="14"/>
      <c r="DS109" s="14"/>
      <c r="DT109" s="14"/>
      <c r="DU109" s="14"/>
      <c r="DV109" s="14"/>
      <c r="DW109" s="14"/>
      <c r="DX109" s="14"/>
      <c r="DY109" s="14"/>
      <c r="DZ109" s="14"/>
      <c r="EA109" s="14"/>
      <c r="EB109" s="14"/>
      <c r="EC109" s="14"/>
      <c r="ED109" s="14"/>
      <c r="EE109" s="14"/>
      <c r="EF109" s="14"/>
      <c r="EG109" s="14"/>
      <c r="EH109" s="14"/>
      <c r="EI109" s="14"/>
      <c r="EJ109" s="3"/>
      <c r="EK109" s="3"/>
      <c r="EL109" s="3"/>
      <c r="EM109" s="3"/>
      <c r="EN109" s="3"/>
      <c r="EO109" s="3"/>
      <c r="EP109" s="3"/>
      <c r="EQ109" s="3"/>
      <c r="ER109" s="3"/>
      <c r="ES109" s="3"/>
      <c r="ET109" s="3"/>
      <c r="EU109" s="3"/>
      <c r="EV109" s="3"/>
      <c r="EW109" s="3"/>
      <c r="EX109" s="3"/>
      <c r="EY109" s="3"/>
      <c r="EZ109" s="3"/>
      <c r="FA109" s="3"/>
      <c r="FB109" s="3"/>
      <c r="FC109" s="3"/>
      <c r="FD109" s="3"/>
      <c r="FE109" s="3"/>
      <c r="FF109" s="3"/>
      <c r="FG109" s="3"/>
      <c r="FH109" s="3"/>
      <c r="FI109" s="3"/>
      <c r="FJ109" s="3"/>
      <c r="FK109" s="3"/>
      <c r="FL109" s="3"/>
      <c r="FM109" s="3"/>
      <c r="FN109" s="3"/>
      <c r="FO109" s="3"/>
      <c r="FP109" s="3"/>
      <c r="FQ109" s="3"/>
      <c r="FR109" s="3"/>
      <c r="FS109" s="3"/>
      <c r="FT109" s="3"/>
      <c r="FU109" s="3"/>
      <c r="FV109" s="3"/>
      <c r="FW109" s="3"/>
      <c r="FX109" s="3"/>
      <c r="FY109" s="3"/>
      <c r="FZ109" s="3"/>
      <c r="GA109" s="3"/>
      <c r="GB109" s="3"/>
      <c r="GC109" s="3"/>
      <c r="GD109" s="3"/>
      <c r="GE109" s="3"/>
      <c r="GF109" s="3"/>
      <c r="GG109" s="3"/>
      <c r="GH109" s="3"/>
      <c r="GI109" s="3"/>
      <c r="GJ109" s="3"/>
      <c r="GK109" s="3"/>
      <c r="GL109" s="3"/>
      <c r="GM109" s="3"/>
      <c r="GN109" s="3"/>
      <c r="GO109" s="3"/>
      <c r="GP109" s="3"/>
      <c r="GQ109" s="3"/>
      <c r="GR109" s="3"/>
      <c r="GS109" s="3"/>
      <c r="GT109" s="3"/>
      <c r="GU109" s="3"/>
      <c r="GV109" s="3"/>
      <c r="GW109" s="3"/>
      <c r="GX109" s="3"/>
      <c r="GY109" s="3"/>
      <c r="GZ109" s="3"/>
      <c r="HA109" s="3"/>
      <c r="HB109" s="3"/>
      <c r="HC109" s="3"/>
      <c r="HD109" s="3"/>
      <c r="HE109" s="3"/>
      <c r="HF109" s="3"/>
      <c r="HG109" s="3"/>
      <c r="HH109" s="3"/>
      <c r="HI109" s="3"/>
      <c r="HJ109" s="3"/>
      <c r="HK109" s="3"/>
      <c r="HL109" s="3"/>
      <c r="HM109" s="3"/>
      <c r="HN109" s="3"/>
      <c r="HO109" s="3"/>
      <c r="HP109" s="3"/>
      <c r="HQ109" s="3"/>
      <c r="HR109" s="3"/>
      <c r="HS109" s="3"/>
      <c r="HT109" s="3"/>
      <c r="HU109" s="3"/>
      <c r="HV109" s="3"/>
      <c r="HW109" s="3"/>
      <c r="HX109" s="3"/>
      <c r="HY109" s="3"/>
      <c r="HZ109" s="3"/>
      <c r="IA109" s="3"/>
      <c r="IB109" s="3"/>
      <c r="IC109" s="3"/>
    </row>
    <row r="110" spans="1:237" s="82" customFormat="1" ht="28" customHeight="1" x14ac:dyDescent="0.35">
      <c r="A110" s="14"/>
      <c r="B110" s="14"/>
      <c r="C110" s="13" t="s">
        <v>298</v>
      </c>
      <c r="D110" s="83">
        <f>IFERROR(VLOOKUP(C110,'4.3.1 Bilan P.brutes EuST 2023'!$B$5:$N$41,13,FALSE),IFERROR((VLOOKUP('4.1 Bilan peaux brutes (2023)'!C110,'4.2.1 Bilan P.brutes FAO 2023'!$C$5:$D$200,2,FALSE)*75%),"-"))</f>
        <v>25180</v>
      </c>
      <c r="E110" s="83">
        <f>IFERROR(VLOOKUP(C110,'4.3.1 Bilan P.brutes EuST 2023'!$B$5:$M$41,12,FALSE),IFERROR((VLOOKUP('4.1 Bilan peaux brutes (2023)'!C110,'4.2.1 Bilan P.brutes FAO 2023'!$C$5:$D$200,2)*25%),"-"))</f>
        <v>460</v>
      </c>
      <c r="F110" s="83">
        <f>IFERROR((VLOOKUP(C110,'4.2.1 Bilan P.brutes FAO 2023'!$C$5:$F$200,4,FALSE)*50%),"-")</f>
        <v>1295</v>
      </c>
      <c r="G110" s="83">
        <f>IFERROR((VLOOKUP(C110,'4.2.1 Bilan P.brutes FAO 2023'!$C$5:$F$200,4,FALSE)*50%),"-")</f>
        <v>1295</v>
      </c>
      <c r="H110" s="83">
        <f>IFERROR((VLOOKUP(C110,'4.2.1 Bilan P.brutes FAO 2023'!$C$5:$H$200,6,FALSE)*50%),"-")</f>
        <v>260</v>
      </c>
      <c r="I110" s="83">
        <f>IFERROR((VLOOKUP(C110,'4.2.1 Bilan P.brutes FAO 2023'!$C$5:$H$200,6,FALSE)*50%),"-")</f>
        <v>260</v>
      </c>
      <c r="J110" s="83">
        <f t="shared" si="39"/>
        <v>23921</v>
      </c>
      <c r="K110" s="83">
        <f t="shared" si="40"/>
        <v>437</v>
      </c>
      <c r="L110" s="83">
        <f t="shared" si="47"/>
        <v>518</v>
      </c>
      <c r="M110" s="83">
        <f t="shared" si="48"/>
        <v>518</v>
      </c>
      <c r="N110" s="83">
        <f t="shared" si="49"/>
        <v>104</v>
      </c>
      <c r="O110" s="83">
        <f t="shared" si="50"/>
        <v>104</v>
      </c>
      <c r="P110" s="83">
        <f t="shared" si="51"/>
        <v>837235</v>
      </c>
      <c r="Q110" s="83">
        <f t="shared" si="52"/>
        <v>5681</v>
      </c>
      <c r="R110" s="83">
        <f t="shared" si="53"/>
        <v>1554</v>
      </c>
      <c r="S110" s="83">
        <f t="shared" si="54"/>
        <v>1036</v>
      </c>
      <c r="T110" s="83">
        <f t="shared" si="55"/>
        <v>312</v>
      </c>
      <c r="U110" s="83">
        <f t="shared" si="56"/>
        <v>208</v>
      </c>
      <c r="V110" s="151">
        <f t="shared" si="41"/>
        <v>837.23500000000001</v>
      </c>
      <c r="W110" s="151">
        <f t="shared" si="42"/>
        <v>5.681</v>
      </c>
      <c r="X110" s="151">
        <f t="shared" si="43"/>
        <v>1.554</v>
      </c>
      <c r="Y110" s="151">
        <f t="shared" si="44"/>
        <v>1.036</v>
      </c>
      <c r="Z110" s="151">
        <f t="shared" si="45"/>
        <v>0.312</v>
      </c>
      <c r="AA110" s="151">
        <f t="shared" si="46"/>
        <v>0.20799999999999999</v>
      </c>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14"/>
      <c r="BD110" s="14"/>
      <c r="BE110" s="14"/>
      <c r="BF110" s="14"/>
      <c r="BG110" s="14"/>
      <c r="BH110" s="14"/>
      <c r="BI110" s="14"/>
      <c r="BJ110" s="14"/>
      <c r="BK110" s="14"/>
      <c r="BL110" s="14"/>
      <c r="BM110" s="14"/>
      <c r="BN110" s="14"/>
      <c r="BO110" s="14"/>
      <c r="BP110" s="14"/>
      <c r="BQ110" s="14"/>
      <c r="BR110" s="14"/>
      <c r="BS110" s="14"/>
      <c r="BT110" s="14"/>
      <c r="BU110" s="14"/>
      <c r="BV110" s="14"/>
      <c r="BW110" s="14"/>
      <c r="BX110" s="14"/>
      <c r="BY110" s="14"/>
      <c r="BZ110" s="14"/>
      <c r="CA110" s="14"/>
      <c r="CB110" s="14"/>
      <c r="CC110" s="14"/>
      <c r="CD110" s="14"/>
      <c r="CE110" s="14"/>
      <c r="CF110" s="14"/>
      <c r="CG110" s="14"/>
      <c r="CH110" s="14"/>
      <c r="CI110" s="14"/>
      <c r="CJ110" s="14"/>
      <c r="CK110" s="14"/>
      <c r="CL110" s="14"/>
      <c r="CM110" s="14"/>
      <c r="CN110" s="14"/>
      <c r="CO110" s="14"/>
      <c r="CP110" s="14"/>
      <c r="CQ110" s="14"/>
      <c r="CR110" s="14"/>
      <c r="CS110" s="14"/>
      <c r="CT110" s="14"/>
      <c r="CU110" s="14"/>
      <c r="CV110" s="14"/>
      <c r="CW110" s="14"/>
      <c r="CX110" s="14"/>
      <c r="CY110" s="14"/>
      <c r="CZ110" s="14"/>
      <c r="DA110" s="14"/>
      <c r="DB110" s="14"/>
      <c r="DC110" s="14"/>
      <c r="DD110" s="14"/>
      <c r="DE110" s="14"/>
      <c r="DF110" s="14"/>
      <c r="DG110" s="14"/>
      <c r="DH110" s="14"/>
      <c r="DI110" s="14"/>
      <c r="DJ110" s="14"/>
      <c r="DK110" s="14"/>
      <c r="DL110" s="14"/>
      <c r="DM110" s="14"/>
      <c r="DN110" s="14"/>
      <c r="DO110" s="14"/>
      <c r="DP110" s="14"/>
      <c r="DQ110" s="14"/>
      <c r="DR110" s="14"/>
      <c r="DS110" s="14"/>
      <c r="DT110" s="14"/>
      <c r="DU110" s="14"/>
      <c r="DV110" s="14"/>
      <c r="DW110" s="14"/>
      <c r="DX110" s="14"/>
      <c r="DY110" s="14"/>
      <c r="DZ110" s="14"/>
      <c r="EA110" s="14"/>
      <c r="EB110" s="14"/>
      <c r="EC110" s="14"/>
      <c r="ED110" s="14"/>
      <c r="EE110" s="14"/>
      <c r="EF110" s="14"/>
      <c r="EG110" s="14"/>
      <c r="EH110" s="14"/>
      <c r="EI110" s="14"/>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c r="GB110" s="3"/>
      <c r="GC110" s="3"/>
      <c r="GD110" s="3"/>
      <c r="GE110" s="3"/>
      <c r="GF110" s="3"/>
      <c r="GG110" s="3"/>
      <c r="GH110" s="3"/>
      <c r="GI110" s="3"/>
      <c r="GJ110" s="3"/>
      <c r="GK110" s="3"/>
      <c r="GL110" s="3"/>
      <c r="GM110" s="3"/>
      <c r="GN110" s="3"/>
      <c r="GO110" s="3"/>
      <c r="GP110" s="3"/>
      <c r="GQ110" s="3"/>
      <c r="GR110" s="3"/>
      <c r="GS110" s="3"/>
      <c r="GT110" s="3"/>
      <c r="GU110" s="3"/>
      <c r="GV110" s="3"/>
      <c r="GW110" s="3"/>
      <c r="GX110" s="3"/>
      <c r="GY110" s="3"/>
      <c r="GZ110" s="3"/>
      <c r="HA110" s="3"/>
      <c r="HB110" s="3"/>
      <c r="HC110" s="3"/>
      <c r="HD110" s="3"/>
      <c r="HE110" s="3"/>
      <c r="HF110" s="3"/>
      <c r="HG110" s="3"/>
      <c r="HH110" s="3"/>
      <c r="HI110" s="3"/>
      <c r="HJ110" s="3"/>
      <c r="HK110" s="3"/>
      <c r="HL110" s="3"/>
      <c r="HM110" s="3"/>
      <c r="HN110" s="3"/>
      <c r="HO110" s="3"/>
      <c r="HP110" s="3"/>
      <c r="HQ110" s="3"/>
      <c r="HR110" s="3"/>
      <c r="HS110" s="3"/>
      <c r="HT110" s="3"/>
      <c r="HU110" s="3"/>
      <c r="HV110" s="3"/>
      <c r="HW110" s="3"/>
      <c r="HX110" s="3"/>
      <c r="HY110" s="3"/>
      <c r="HZ110" s="3"/>
      <c r="IA110" s="3"/>
      <c r="IB110" s="3"/>
      <c r="IC110" s="3"/>
    </row>
    <row r="111" spans="1:237" s="82" customFormat="1" ht="28" customHeight="1" x14ac:dyDescent="0.35">
      <c r="A111" s="14"/>
      <c r="B111" s="14"/>
      <c r="C111" s="13" t="s">
        <v>299</v>
      </c>
      <c r="D111" s="83">
        <f>IFERROR(VLOOKUP(C111,'4.3.1 Bilan P.brutes EuST 2023'!$B$5:$N$41,13,FALSE),IFERROR((VLOOKUP('4.1 Bilan peaux brutes (2023)'!C111,'4.2.1 Bilan P.brutes FAO 2023'!$C$5:$D$200,2,FALSE)*75%),"-"))</f>
        <v>1270</v>
      </c>
      <c r="E111" s="83">
        <f>IFERROR(VLOOKUP(C111,'4.3.1 Bilan P.brutes EuST 2023'!$B$5:$M$41,12,FALSE),IFERROR((VLOOKUP('4.1 Bilan peaux brutes (2023)'!C111,'4.2.1 Bilan P.brutes FAO 2023'!$C$5:$D$200,2)*25%),"-"))</f>
        <v>30</v>
      </c>
      <c r="F111" s="83">
        <f>IFERROR((VLOOKUP(C111,'4.2.1 Bilan P.brutes FAO 2023'!$C$5:$F$200,4,FALSE)*50%),"-")</f>
        <v>85557</v>
      </c>
      <c r="G111" s="83">
        <f>IFERROR((VLOOKUP(C111,'4.2.1 Bilan P.brutes FAO 2023'!$C$5:$F$200,4,FALSE)*50%),"-")</f>
        <v>85557</v>
      </c>
      <c r="H111" s="83" t="str">
        <f>IFERROR((VLOOKUP(C111,'4.2.1 Bilan P.brutes FAO 2023'!$C$5:$H$200,6,FALSE)*50%),"-")</f>
        <v>-</v>
      </c>
      <c r="I111" s="83" t="str">
        <f>IFERROR((VLOOKUP(C111,'4.2.1 Bilan P.brutes FAO 2023'!$C$5:$H$200,6,FALSE)*50%),"-")</f>
        <v>-</v>
      </c>
      <c r="J111" s="83">
        <f t="shared" si="39"/>
        <v>1206.5</v>
      </c>
      <c r="K111" s="83">
        <f t="shared" si="40"/>
        <v>28.5</v>
      </c>
      <c r="L111" s="83">
        <f t="shared" si="47"/>
        <v>34222.800000000003</v>
      </c>
      <c r="M111" s="83">
        <f t="shared" si="48"/>
        <v>34222.800000000003</v>
      </c>
      <c r="N111" s="83" t="str">
        <f t="shared" si="49"/>
        <v>-</v>
      </c>
      <c r="O111" s="83" t="str">
        <f t="shared" si="50"/>
        <v>-</v>
      </c>
      <c r="P111" s="83">
        <f t="shared" si="51"/>
        <v>42227.5</v>
      </c>
      <c r="Q111" s="83">
        <f t="shared" si="52"/>
        <v>370.5</v>
      </c>
      <c r="R111" s="83">
        <f t="shared" si="53"/>
        <v>102668.40000000001</v>
      </c>
      <c r="S111" s="83">
        <f t="shared" si="54"/>
        <v>68445.600000000006</v>
      </c>
      <c r="T111" s="83" t="str">
        <f t="shared" si="55"/>
        <v>-</v>
      </c>
      <c r="U111" s="83" t="str">
        <f t="shared" si="56"/>
        <v>-</v>
      </c>
      <c r="V111" s="151">
        <f t="shared" si="41"/>
        <v>42.227499999999999</v>
      </c>
      <c r="W111" s="151">
        <f t="shared" si="42"/>
        <v>0.3705</v>
      </c>
      <c r="X111" s="151">
        <f t="shared" si="43"/>
        <v>102.66840000000001</v>
      </c>
      <c r="Y111" s="151">
        <f t="shared" si="44"/>
        <v>68.445599999999999</v>
      </c>
      <c r="Z111" s="151" t="str">
        <f t="shared" si="45"/>
        <v>-</v>
      </c>
      <c r="AA111" s="151" t="str">
        <f t="shared" si="46"/>
        <v>-</v>
      </c>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c r="BH111" s="14"/>
      <c r="BI111" s="14"/>
      <c r="BJ111" s="14"/>
      <c r="BK111" s="14"/>
      <c r="BL111" s="14"/>
      <c r="BM111" s="14"/>
      <c r="BN111" s="14"/>
      <c r="BO111" s="14"/>
      <c r="BP111" s="14"/>
      <c r="BQ111" s="14"/>
      <c r="BR111" s="14"/>
      <c r="BS111" s="14"/>
      <c r="BT111" s="14"/>
      <c r="BU111" s="14"/>
      <c r="BV111" s="14"/>
      <c r="BW111" s="14"/>
      <c r="BX111" s="14"/>
      <c r="BY111" s="14"/>
      <c r="BZ111" s="14"/>
      <c r="CA111" s="14"/>
      <c r="CB111" s="14"/>
      <c r="CC111" s="14"/>
      <c r="CD111" s="14"/>
      <c r="CE111" s="14"/>
      <c r="CF111" s="14"/>
      <c r="CG111" s="14"/>
      <c r="CH111" s="14"/>
      <c r="CI111" s="14"/>
      <c r="CJ111" s="14"/>
      <c r="CK111" s="14"/>
      <c r="CL111" s="14"/>
      <c r="CM111" s="14"/>
      <c r="CN111" s="14"/>
      <c r="CO111" s="14"/>
      <c r="CP111" s="14"/>
      <c r="CQ111" s="14"/>
      <c r="CR111" s="14"/>
      <c r="CS111" s="14"/>
      <c r="CT111" s="14"/>
      <c r="CU111" s="14"/>
      <c r="CV111" s="14"/>
      <c r="CW111" s="14"/>
      <c r="CX111" s="14"/>
      <c r="CY111" s="14"/>
      <c r="CZ111" s="14"/>
      <c r="DA111" s="14"/>
      <c r="DB111" s="14"/>
      <c r="DC111" s="14"/>
      <c r="DD111" s="14"/>
      <c r="DE111" s="14"/>
      <c r="DF111" s="14"/>
      <c r="DG111" s="14"/>
      <c r="DH111" s="14"/>
      <c r="DI111" s="14"/>
      <c r="DJ111" s="14"/>
      <c r="DK111" s="14"/>
      <c r="DL111" s="14"/>
      <c r="DM111" s="14"/>
      <c r="DN111" s="14"/>
      <c r="DO111" s="14"/>
      <c r="DP111" s="14"/>
      <c r="DQ111" s="14"/>
      <c r="DR111" s="14"/>
      <c r="DS111" s="14"/>
      <c r="DT111" s="14"/>
      <c r="DU111" s="14"/>
      <c r="DV111" s="14"/>
      <c r="DW111" s="14"/>
      <c r="DX111" s="14"/>
      <c r="DY111" s="14"/>
      <c r="DZ111" s="14"/>
      <c r="EA111" s="14"/>
      <c r="EB111" s="14"/>
      <c r="EC111" s="14"/>
      <c r="ED111" s="14"/>
      <c r="EE111" s="14"/>
      <c r="EF111" s="14"/>
      <c r="EG111" s="14"/>
      <c r="EH111" s="14"/>
      <c r="EI111" s="14"/>
      <c r="EJ111" s="3"/>
      <c r="EK111" s="3"/>
      <c r="EL111" s="3"/>
      <c r="EM111" s="3"/>
      <c r="EN111" s="3"/>
      <c r="EO111" s="3"/>
      <c r="EP111" s="3"/>
      <c r="EQ111" s="3"/>
      <c r="ER111" s="3"/>
      <c r="ES111" s="3"/>
      <c r="ET111" s="3"/>
      <c r="EU111" s="3"/>
      <c r="EV111" s="3"/>
      <c r="EW111" s="3"/>
      <c r="EX111" s="3"/>
      <c r="EY111" s="3"/>
      <c r="EZ111" s="3"/>
      <c r="FA111" s="3"/>
      <c r="FB111" s="3"/>
      <c r="FC111" s="3"/>
      <c r="FD111" s="3"/>
      <c r="FE111" s="3"/>
      <c r="FF111" s="3"/>
      <c r="FG111" s="3"/>
      <c r="FH111" s="3"/>
      <c r="FI111" s="3"/>
      <c r="FJ111" s="3"/>
      <c r="FK111" s="3"/>
      <c r="FL111" s="3"/>
      <c r="FM111" s="3"/>
      <c r="FN111" s="3"/>
      <c r="FO111" s="3"/>
      <c r="FP111" s="3"/>
      <c r="FQ111" s="3"/>
      <c r="FR111" s="3"/>
      <c r="FS111" s="3"/>
      <c r="FT111" s="3"/>
      <c r="FU111" s="3"/>
      <c r="FV111" s="3"/>
      <c r="FW111" s="3"/>
      <c r="FX111" s="3"/>
      <c r="FY111" s="3"/>
      <c r="FZ111" s="3"/>
      <c r="GA111" s="3"/>
      <c r="GB111" s="3"/>
      <c r="GC111" s="3"/>
      <c r="GD111" s="3"/>
      <c r="GE111" s="3"/>
      <c r="GF111" s="3"/>
      <c r="GG111" s="3"/>
      <c r="GH111" s="3"/>
      <c r="GI111" s="3"/>
      <c r="GJ111" s="3"/>
      <c r="GK111" s="3"/>
      <c r="GL111" s="3"/>
      <c r="GM111" s="3"/>
      <c r="GN111" s="3"/>
      <c r="GO111" s="3"/>
      <c r="GP111" s="3"/>
      <c r="GQ111" s="3"/>
      <c r="GR111" s="3"/>
      <c r="GS111" s="3"/>
      <c r="GT111" s="3"/>
      <c r="GU111" s="3"/>
      <c r="GV111" s="3"/>
      <c r="GW111" s="3"/>
      <c r="GX111" s="3"/>
      <c r="GY111" s="3"/>
      <c r="GZ111" s="3"/>
      <c r="HA111" s="3"/>
      <c r="HB111" s="3"/>
      <c r="HC111" s="3"/>
      <c r="HD111" s="3"/>
      <c r="HE111" s="3"/>
      <c r="HF111" s="3"/>
      <c r="HG111" s="3"/>
      <c r="HH111" s="3"/>
      <c r="HI111" s="3"/>
      <c r="HJ111" s="3"/>
      <c r="HK111" s="3"/>
      <c r="HL111" s="3"/>
      <c r="HM111" s="3"/>
      <c r="HN111" s="3"/>
      <c r="HO111" s="3"/>
      <c r="HP111" s="3"/>
      <c r="HQ111" s="3"/>
      <c r="HR111" s="3"/>
      <c r="HS111" s="3"/>
      <c r="HT111" s="3"/>
      <c r="HU111" s="3"/>
      <c r="HV111" s="3"/>
      <c r="HW111" s="3"/>
      <c r="HX111" s="3"/>
      <c r="HY111" s="3"/>
      <c r="HZ111" s="3"/>
      <c r="IA111" s="3"/>
      <c r="IB111" s="3"/>
      <c r="IC111" s="3"/>
    </row>
    <row r="112" spans="1:237" ht="28" customHeight="1" x14ac:dyDescent="0.35">
      <c r="C112" s="13" t="s">
        <v>300</v>
      </c>
      <c r="D112" s="81">
        <f>IFERROR(VLOOKUP(C112,'4.3.1 Bilan P.brutes EuST 2023'!$B$5:$N$41,13,FALSE),IFERROR((VLOOKUP('4.1 Bilan peaux brutes (2023)'!C112,'4.2.1 Bilan P.brutes FAO 2023'!$C$5:$D$200,2,FALSE)*75%),"-"))</f>
        <v>191716.5</v>
      </c>
      <c r="E112" s="81">
        <f>IFERROR(VLOOKUP(C112,'4.3.1 Bilan P.brutes EuST 2023'!$B$5:$M$41,12,FALSE),IFERROR((VLOOKUP('4.1 Bilan peaux brutes (2023)'!C112,'4.2.1 Bilan P.brutes FAO 2023'!$C$5:$D$200,2)*25%),"-"))</f>
        <v>63905.5</v>
      </c>
      <c r="F112" s="81">
        <f>IFERROR((VLOOKUP(C112,'4.2.1 Bilan P.brutes FAO 2023'!$C$5:$F$200,4,FALSE)*50%),"-")</f>
        <v>40138</v>
      </c>
      <c r="G112" s="81">
        <f>IFERROR((VLOOKUP(C112,'4.2.1 Bilan P.brutes FAO 2023'!$C$5:$F$200,4,FALSE)*50%),"-")</f>
        <v>40138</v>
      </c>
      <c r="H112" s="81">
        <f>IFERROR((VLOOKUP(C112,'4.2.1 Bilan P.brutes FAO 2023'!$C$5:$H$200,6,FALSE)*50%),"-")</f>
        <v>112350</v>
      </c>
      <c r="I112" s="81">
        <f>IFERROR((VLOOKUP(C112,'4.2.1 Bilan P.brutes FAO 2023'!$C$5:$H$200,6,FALSE)*50%),"-")</f>
        <v>112350</v>
      </c>
      <c r="J112" s="81">
        <f t="shared" si="39"/>
        <v>182130.67499999999</v>
      </c>
      <c r="K112" s="81">
        <f t="shared" si="40"/>
        <v>60710.224999999999</v>
      </c>
      <c r="L112" s="81">
        <f t="shared" si="47"/>
        <v>16055.2</v>
      </c>
      <c r="M112" s="81">
        <f t="shared" si="48"/>
        <v>16055.2</v>
      </c>
      <c r="N112" s="81">
        <f t="shared" si="49"/>
        <v>44940</v>
      </c>
      <c r="O112" s="81">
        <f t="shared" si="50"/>
        <v>44940</v>
      </c>
      <c r="P112" s="81">
        <f t="shared" si="51"/>
        <v>6374573.625</v>
      </c>
      <c r="Q112" s="81">
        <f t="shared" si="52"/>
        <v>789232.92499999993</v>
      </c>
      <c r="R112" s="81">
        <f t="shared" si="53"/>
        <v>48165.600000000006</v>
      </c>
      <c r="S112" s="81">
        <f t="shared" si="54"/>
        <v>32110.400000000001</v>
      </c>
      <c r="T112" s="81">
        <f t="shared" si="55"/>
        <v>134820</v>
      </c>
      <c r="U112" s="81">
        <f t="shared" si="56"/>
        <v>89880</v>
      </c>
      <c r="V112" s="81">
        <f t="shared" si="41"/>
        <v>6374.573625</v>
      </c>
      <c r="W112" s="81">
        <f t="shared" si="42"/>
        <v>789.23292499999991</v>
      </c>
      <c r="X112" s="81">
        <f t="shared" si="43"/>
        <v>48.165600000000005</v>
      </c>
      <c r="Y112" s="81">
        <f t="shared" si="44"/>
        <v>32.110399999999998</v>
      </c>
      <c r="Z112" s="81">
        <f t="shared" si="45"/>
        <v>134.82</v>
      </c>
      <c r="AA112" s="81">
        <f t="shared" si="46"/>
        <v>89.88</v>
      </c>
    </row>
    <row r="113" spans="1:237" ht="28" customHeight="1" x14ac:dyDescent="0.35">
      <c r="C113" s="13" t="s">
        <v>301</v>
      </c>
      <c r="D113" s="81">
        <f>IFERROR(VLOOKUP(C113,'4.3.1 Bilan P.brutes EuST 2023'!$B$5:$N$41,13,FALSE),IFERROR((VLOOKUP('4.1 Bilan peaux brutes (2023)'!C113,'4.2.1 Bilan P.brutes FAO 2023'!$C$5:$D$200,2,FALSE)*75%),"-"))</f>
        <v>87811.5</v>
      </c>
      <c r="E113" s="81">
        <f>IFERROR(VLOOKUP(C113,'4.3.1 Bilan P.brutes EuST 2023'!$B$5:$M$41,12,FALSE),IFERROR((VLOOKUP('4.1 Bilan peaux brutes (2023)'!C113,'4.2.1 Bilan P.brutes FAO 2023'!$C$5:$D$200,2)*25%),"-"))</f>
        <v>29270.5</v>
      </c>
      <c r="F113" s="81">
        <f>IFERROR((VLOOKUP(C113,'4.2.1 Bilan P.brutes FAO 2023'!$C$5:$F$200,4,FALSE)*50%),"-")</f>
        <v>17096.5</v>
      </c>
      <c r="G113" s="81">
        <f>IFERROR((VLOOKUP(C113,'4.2.1 Bilan P.brutes FAO 2023'!$C$5:$F$200,4,FALSE)*50%),"-")</f>
        <v>17096.5</v>
      </c>
      <c r="H113" s="81">
        <f>IFERROR((VLOOKUP(C113,'4.2.1 Bilan P.brutes FAO 2023'!$C$5:$H$200,6,FALSE)*50%),"-")</f>
        <v>37981.5</v>
      </c>
      <c r="I113" s="81">
        <f>IFERROR((VLOOKUP(C113,'4.2.1 Bilan P.brutes FAO 2023'!$C$5:$H$200,6,FALSE)*50%),"-")</f>
        <v>37981.5</v>
      </c>
      <c r="J113" s="81">
        <f t="shared" si="39"/>
        <v>83420.925000000003</v>
      </c>
      <c r="K113" s="81">
        <f t="shared" si="40"/>
        <v>27806.974999999999</v>
      </c>
      <c r="L113" s="81">
        <f t="shared" si="47"/>
        <v>6838.6</v>
      </c>
      <c r="M113" s="81">
        <f t="shared" si="48"/>
        <v>6838.6</v>
      </c>
      <c r="N113" s="81">
        <f t="shared" si="49"/>
        <v>15192.6</v>
      </c>
      <c r="O113" s="81">
        <f t="shared" si="50"/>
        <v>15192.6</v>
      </c>
      <c r="P113" s="81">
        <f t="shared" si="51"/>
        <v>2919732.375</v>
      </c>
      <c r="Q113" s="81">
        <f t="shared" si="52"/>
        <v>361490.67499999999</v>
      </c>
      <c r="R113" s="81">
        <f t="shared" si="53"/>
        <v>20515.800000000003</v>
      </c>
      <c r="S113" s="81">
        <f t="shared" si="54"/>
        <v>13677.2</v>
      </c>
      <c r="T113" s="81">
        <f t="shared" si="55"/>
        <v>45577.8</v>
      </c>
      <c r="U113" s="81">
        <f t="shared" si="56"/>
        <v>30385.200000000001</v>
      </c>
      <c r="V113" s="81">
        <f t="shared" si="41"/>
        <v>2919.732375</v>
      </c>
      <c r="W113" s="81">
        <f t="shared" si="42"/>
        <v>361.49067500000001</v>
      </c>
      <c r="X113" s="81">
        <f t="shared" si="43"/>
        <v>20.515800000000002</v>
      </c>
      <c r="Y113" s="81">
        <f t="shared" si="44"/>
        <v>13.677200000000001</v>
      </c>
      <c r="Z113" s="81">
        <f t="shared" si="45"/>
        <v>45.577800000000003</v>
      </c>
      <c r="AA113" s="81">
        <f t="shared" si="46"/>
        <v>30.385200000000001</v>
      </c>
    </row>
    <row r="114" spans="1:237" ht="28" customHeight="1" x14ac:dyDescent="0.35">
      <c r="C114" s="13" t="s">
        <v>302</v>
      </c>
      <c r="D114" s="81">
        <f>IFERROR(VLOOKUP(C114,'4.3.1 Bilan P.brutes EuST 2023'!$B$5:$N$41,13,FALSE),IFERROR((VLOOKUP('4.1 Bilan peaux brutes (2023)'!C114,'4.2.1 Bilan P.brutes FAO 2023'!$C$5:$D$200,2,FALSE)*75%),"-"))</f>
        <v>474525</v>
      </c>
      <c r="E114" s="81">
        <f>IFERROR(VLOOKUP(C114,'4.3.1 Bilan P.brutes EuST 2023'!$B$5:$M$41,12,FALSE),IFERROR((VLOOKUP('4.1 Bilan peaux brutes (2023)'!C114,'4.2.1 Bilan P.brutes FAO 2023'!$C$5:$D$200,2)*25%),"-"))</f>
        <v>158175</v>
      </c>
      <c r="F114" s="81">
        <f>IFERROR((VLOOKUP(C114,'4.2.1 Bilan P.brutes FAO 2023'!$C$5:$F$200,4,FALSE)*50%),"-")</f>
        <v>96498</v>
      </c>
      <c r="G114" s="81">
        <f>IFERROR((VLOOKUP(C114,'4.2.1 Bilan P.brutes FAO 2023'!$C$5:$F$200,4,FALSE)*50%),"-")</f>
        <v>96498</v>
      </c>
      <c r="H114" s="81">
        <f>IFERROR((VLOOKUP(C114,'4.2.1 Bilan P.brutes FAO 2023'!$C$5:$H$200,6,FALSE)*50%),"-")</f>
        <v>4450381.5</v>
      </c>
      <c r="I114" s="81">
        <f>IFERROR((VLOOKUP(C114,'4.2.1 Bilan P.brutes FAO 2023'!$C$5:$H$200,6,FALSE)*50%),"-")</f>
        <v>4450381.5</v>
      </c>
      <c r="J114" s="81">
        <f t="shared" si="39"/>
        <v>450798.75</v>
      </c>
      <c r="K114" s="81">
        <f t="shared" si="40"/>
        <v>150266.25</v>
      </c>
      <c r="L114" s="81">
        <f t="shared" si="47"/>
        <v>38599.200000000004</v>
      </c>
      <c r="M114" s="81">
        <f t="shared" si="48"/>
        <v>38599.200000000004</v>
      </c>
      <c r="N114" s="81">
        <f t="shared" si="49"/>
        <v>1780152.6</v>
      </c>
      <c r="O114" s="81">
        <f t="shared" si="50"/>
        <v>1780152.6</v>
      </c>
      <c r="P114" s="81">
        <f t="shared" si="51"/>
        <v>15777956.25</v>
      </c>
      <c r="Q114" s="81">
        <f t="shared" si="52"/>
        <v>1953461.25</v>
      </c>
      <c r="R114" s="81">
        <f t="shared" si="53"/>
        <v>115797.6</v>
      </c>
      <c r="S114" s="81">
        <f t="shared" si="54"/>
        <v>77198.400000000009</v>
      </c>
      <c r="T114" s="81">
        <f t="shared" si="55"/>
        <v>5340457.8000000007</v>
      </c>
      <c r="U114" s="81">
        <f t="shared" si="56"/>
        <v>3560305.2</v>
      </c>
      <c r="V114" s="81">
        <f t="shared" si="41"/>
        <v>15777.956249999999</v>
      </c>
      <c r="W114" s="81">
        <f t="shared" si="42"/>
        <v>1953.4612500000001</v>
      </c>
      <c r="X114" s="81">
        <f t="shared" si="43"/>
        <v>115.7976</v>
      </c>
      <c r="Y114" s="81">
        <f t="shared" si="44"/>
        <v>77.198400000000007</v>
      </c>
      <c r="Z114" s="81">
        <f t="shared" si="45"/>
        <v>5340.457800000001</v>
      </c>
      <c r="AA114" s="81">
        <f t="shared" si="46"/>
        <v>3560.3052000000002</v>
      </c>
    </row>
    <row r="115" spans="1:237" ht="28" customHeight="1" x14ac:dyDescent="0.35">
      <c r="C115" s="13" t="s">
        <v>303</v>
      </c>
      <c r="D115" s="81">
        <f>IFERROR(VLOOKUP(C115,'4.3.1 Bilan P.brutes EuST 2023'!$B$5:$N$41,13,FALSE),IFERROR((VLOOKUP('4.1 Bilan peaux brutes (2023)'!C115,'4.2.1 Bilan P.brutes FAO 2023'!$C$5:$D$200,2,FALSE)*75%),"-"))</f>
        <v>377047.5</v>
      </c>
      <c r="E115" s="81">
        <f>IFERROR(VLOOKUP(C115,'4.3.1 Bilan P.brutes EuST 2023'!$B$5:$M$41,12,FALSE),IFERROR((VLOOKUP('4.1 Bilan peaux brutes (2023)'!C115,'4.2.1 Bilan P.brutes FAO 2023'!$C$5:$D$200,2)*25%),"-"))</f>
        <v>125682.5</v>
      </c>
      <c r="F115" s="81">
        <f>IFERROR((VLOOKUP(C115,'4.2.1 Bilan P.brutes FAO 2023'!$C$5:$F$200,4,FALSE)*50%),"-")</f>
        <v>220595</v>
      </c>
      <c r="G115" s="81">
        <f>IFERROR((VLOOKUP(C115,'4.2.1 Bilan P.brutes FAO 2023'!$C$5:$F$200,4,FALSE)*50%),"-")</f>
        <v>220595</v>
      </c>
      <c r="H115" s="81">
        <f>IFERROR((VLOOKUP(C115,'4.2.1 Bilan P.brutes FAO 2023'!$C$5:$H$200,6,FALSE)*50%),"-")</f>
        <v>424125</v>
      </c>
      <c r="I115" s="81">
        <f>IFERROR((VLOOKUP(C115,'4.2.1 Bilan P.brutes FAO 2023'!$C$5:$H$200,6,FALSE)*50%),"-")</f>
        <v>424125</v>
      </c>
      <c r="J115" s="81">
        <f t="shared" si="39"/>
        <v>358195.125</v>
      </c>
      <c r="K115" s="81">
        <f t="shared" si="40"/>
        <v>119398.375</v>
      </c>
      <c r="L115" s="81">
        <f t="shared" si="47"/>
        <v>88238</v>
      </c>
      <c r="M115" s="81">
        <f t="shared" si="48"/>
        <v>88238</v>
      </c>
      <c r="N115" s="81">
        <f t="shared" si="49"/>
        <v>169650</v>
      </c>
      <c r="O115" s="81">
        <f t="shared" si="50"/>
        <v>169650</v>
      </c>
      <c r="P115" s="81">
        <f t="shared" si="51"/>
        <v>12536829.375</v>
      </c>
      <c r="Q115" s="81">
        <f t="shared" si="52"/>
        <v>1552178.875</v>
      </c>
      <c r="R115" s="81">
        <f t="shared" si="53"/>
        <v>264714</v>
      </c>
      <c r="S115" s="81">
        <f t="shared" si="54"/>
        <v>176476</v>
      </c>
      <c r="T115" s="81">
        <f t="shared" si="55"/>
        <v>508950</v>
      </c>
      <c r="U115" s="81">
        <f t="shared" si="56"/>
        <v>339300</v>
      </c>
      <c r="V115" s="81">
        <f t="shared" si="41"/>
        <v>12536.829374999999</v>
      </c>
      <c r="W115" s="81">
        <f t="shared" si="42"/>
        <v>1552.1788750000001</v>
      </c>
      <c r="X115" s="81">
        <f t="shared" si="43"/>
        <v>264.714</v>
      </c>
      <c r="Y115" s="81">
        <f t="shared" si="44"/>
        <v>176.476</v>
      </c>
      <c r="Z115" s="81">
        <f t="shared" si="45"/>
        <v>508.95</v>
      </c>
      <c r="AA115" s="81">
        <f t="shared" si="46"/>
        <v>339.3</v>
      </c>
    </row>
    <row r="116" spans="1:237" s="82" customFormat="1" ht="28" customHeight="1" x14ac:dyDescent="0.35">
      <c r="A116" s="14"/>
      <c r="B116" s="14"/>
      <c r="C116" s="13" t="s">
        <v>304</v>
      </c>
      <c r="D116" s="83">
        <f>IFERROR(VLOOKUP(C116,'4.3.1 Bilan P.brutes EuST 2023'!$B$5:$N$41,13,FALSE),IFERROR((VLOOKUP('4.1 Bilan peaux brutes (2023)'!C116,'4.2.1 Bilan P.brutes FAO 2023'!$C$5:$D$200,2,FALSE)*75%),"-"))</f>
        <v>3950</v>
      </c>
      <c r="E116" s="83">
        <f>IFERROR(VLOOKUP(C116,'4.3.1 Bilan P.brutes EuST 2023'!$B$5:$M$41,12,FALSE),IFERROR((VLOOKUP('4.1 Bilan peaux brutes (2023)'!C116,'4.2.1 Bilan P.brutes FAO 2023'!$C$5:$D$200,2)*25%),"-"))</f>
        <v>10</v>
      </c>
      <c r="F116" s="83">
        <f>IFERROR((VLOOKUP(C116,'4.2.1 Bilan P.brutes FAO 2023'!$C$5:$F$200,4,FALSE)*50%),"-")</f>
        <v>3395</v>
      </c>
      <c r="G116" s="83">
        <f>IFERROR((VLOOKUP(C116,'4.2.1 Bilan P.brutes FAO 2023'!$C$5:$F$200,4,FALSE)*50%),"-")</f>
        <v>3395</v>
      </c>
      <c r="H116" s="83">
        <f>IFERROR((VLOOKUP(C116,'4.2.1 Bilan P.brutes FAO 2023'!$C$5:$H$200,6,FALSE)*50%),"-")</f>
        <v>780</v>
      </c>
      <c r="I116" s="83">
        <f>IFERROR((VLOOKUP(C116,'4.2.1 Bilan P.brutes FAO 2023'!$C$5:$H$200,6,FALSE)*50%),"-")</f>
        <v>780</v>
      </c>
      <c r="J116" s="83">
        <f t="shared" si="39"/>
        <v>3752.5</v>
      </c>
      <c r="K116" s="83">
        <f t="shared" si="40"/>
        <v>9.5</v>
      </c>
      <c r="L116" s="83">
        <f t="shared" si="47"/>
        <v>1358</v>
      </c>
      <c r="M116" s="83">
        <f t="shared" si="48"/>
        <v>1358</v>
      </c>
      <c r="N116" s="83">
        <f t="shared" si="49"/>
        <v>312</v>
      </c>
      <c r="O116" s="83">
        <f t="shared" si="50"/>
        <v>312</v>
      </c>
      <c r="P116" s="83">
        <f t="shared" si="51"/>
        <v>131337.5</v>
      </c>
      <c r="Q116" s="83">
        <f t="shared" si="52"/>
        <v>123.5</v>
      </c>
      <c r="R116" s="83">
        <f t="shared" si="53"/>
        <v>4074</v>
      </c>
      <c r="S116" s="83">
        <f t="shared" si="54"/>
        <v>2716</v>
      </c>
      <c r="T116" s="83">
        <f t="shared" si="55"/>
        <v>936</v>
      </c>
      <c r="U116" s="83">
        <f t="shared" si="56"/>
        <v>624</v>
      </c>
      <c r="V116" s="151">
        <f t="shared" si="41"/>
        <v>131.33750000000001</v>
      </c>
      <c r="W116" s="151">
        <f t="shared" si="42"/>
        <v>0.1235</v>
      </c>
      <c r="X116" s="151">
        <f t="shared" si="43"/>
        <v>4.0739999999999998</v>
      </c>
      <c r="Y116" s="151">
        <f t="shared" si="44"/>
        <v>2.7160000000000002</v>
      </c>
      <c r="Z116" s="151">
        <f t="shared" si="45"/>
        <v>0.93600000000000005</v>
      </c>
      <c r="AA116" s="151">
        <f t="shared" si="46"/>
        <v>0.624</v>
      </c>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c r="CH116" s="14"/>
      <c r="CI116" s="14"/>
      <c r="CJ116" s="14"/>
      <c r="CK116" s="14"/>
      <c r="CL116" s="14"/>
      <c r="CM116" s="14"/>
      <c r="CN116" s="14"/>
      <c r="CO116" s="14"/>
      <c r="CP116" s="14"/>
      <c r="CQ116" s="14"/>
      <c r="CR116" s="14"/>
      <c r="CS116" s="14"/>
      <c r="CT116" s="14"/>
      <c r="CU116" s="14"/>
      <c r="CV116" s="14"/>
      <c r="CW116" s="14"/>
      <c r="CX116" s="14"/>
      <c r="CY116" s="14"/>
      <c r="CZ116" s="14"/>
      <c r="DA116" s="14"/>
      <c r="DB116" s="14"/>
      <c r="DC116" s="14"/>
      <c r="DD116" s="14"/>
      <c r="DE116" s="14"/>
      <c r="DF116" s="14"/>
      <c r="DG116" s="14"/>
      <c r="DH116" s="14"/>
      <c r="DI116" s="14"/>
      <c r="DJ116" s="14"/>
      <c r="DK116" s="14"/>
      <c r="DL116" s="14"/>
      <c r="DM116" s="14"/>
      <c r="DN116" s="14"/>
      <c r="DO116" s="14"/>
      <c r="DP116" s="14"/>
      <c r="DQ116" s="14"/>
      <c r="DR116" s="14"/>
      <c r="DS116" s="14"/>
      <c r="DT116" s="14"/>
      <c r="DU116" s="14"/>
      <c r="DV116" s="14"/>
      <c r="DW116" s="14"/>
      <c r="DX116" s="14"/>
      <c r="DY116" s="14"/>
      <c r="DZ116" s="14"/>
      <c r="EA116" s="14"/>
      <c r="EB116" s="14"/>
      <c r="EC116" s="14"/>
      <c r="ED116" s="14"/>
      <c r="EE116" s="14"/>
      <c r="EF116" s="14"/>
      <c r="EG116" s="14"/>
      <c r="EH116" s="14"/>
      <c r="EI116" s="14"/>
      <c r="EJ116" s="3"/>
      <c r="EK116" s="3"/>
      <c r="EL116" s="3"/>
      <c r="EM116" s="3"/>
      <c r="EN116" s="3"/>
      <c r="EO116" s="3"/>
      <c r="EP116" s="3"/>
      <c r="EQ116" s="3"/>
      <c r="ER116" s="3"/>
      <c r="ES116" s="3"/>
      <c r="ET116" s="3"/>
      <c r="EU116" s="3"/>
      <c r="EV116" s="3"/>
      <c r="EW116" s="3"/>
      <c r="EX116" s="3"/>
      <c r="EY116" s="3"/>
      <c r="EZ116" s="3"/>
      <c r="FA116" s="3"/>
      <c r="FB116" s="3"/>
      <c r="FC116" s="3"/>
      <c r="FD116" s="3"/>
      <c r="FE116" s="3"/>
      <c r="FF116" s="3"/>
      <c r="FG116" s="3"/>
      <c r="FH116" s="3"/>
      <c r="FI116" s="3"/>
      <c r="FJ116" s="3"/>
      <c r="FK116" s="3"/>
      <c r="FL116" s="3"/>
      <c r="FM116" s="3"/>
      <c r="FN116" s="3"/>
      <c r="FO116" s="3"/>
      <c r="FP116" s="3"/>
      <c r="FQ116" s="3"/>
      <c r="FR116" s="3"/>
      <c r="FS116" s="3"/>
      <c r="FT116" s="3"/>
      <c r="FU116" s="3"/>
      <c r="FV116" s="3"/>
      <c r="FW116" s="3"/>
      <c r="FX116" s="3"/>
      <c r="FY116" s="3"/>
      <c r="FZ116" s="3"/>
      <c r="GA116" s="3"/>
      <c r="GB116" s="3"/>
      <c r="GC116" s="3"/>
      <c r="GD116" s="3"/>
      <c r="GE116" s="3"/>
      <c r="GF116" s="3"/>
      <c r="GG116" s="3"/>
      <c r="GH116" s="3"/>
      <c r="GI116" s="3"/>
      <c r="GJ116" s="3"/>
      <c r="GK116" s="3"/>
      <c r="GL116" s="3"/>
      <c r="GM116" s="3"/>
      <c r="GN116" s="3"/>
      <c r="GO116" s="3"/>
      <c r="GP116" s="3"/>
      <c r="GQ116" s="3"/>
      <c r="GR116" s="3"/>
      <c r="GS116" s="3"/>
      <c r="GT116" s="3"/>
      <c r="GU116" s="3"/>
      <c r="GV116" s="3"/>
      <c r="GW116" s="3"/>
      <c r="GX116" s="3"/>
      <c r="GY116" s="3"/>
      <c r="GZ116" s="3"/>
      <c r="HA116" s="3"/>
      <c r="HB116" s="3"/>
      <c r="HC116" s="3"/>
      <c r="HD116" s="3"/>
      <c r="HE116" s="3"/>
      <c r="HF116" s="3"/>
      <c r="HG116" s="3"/>
      <c r="HH116" s="3"/>
      <c r="HI116" s="3"/>
      <c r="HJ116" s="3"/>
      <c r="HK116" s="3"/>
      <c r="HL116" s="3"/>
      <c r="HM116" s="3"/>
      <c r="HN116" s="3"/>
      <c r="HO116" s="3"/>
      <c r="HP116" s="3"/>
      <c r="HQ116" s="3"/>
      <c r="HR116" s="3"/>
      <c r="HS116" s="3"/>
      <c r="HT116" s="3"/>
      <c r="HU116" s="3"/>
      <c r="HV116" s="3"/>
      <c r="HW116" s="3"/>
      <c r="HX116" s="3"/>
      <c r="HY116" s="3"/>
      <c r="HZ116" s="3"/>
      <c r="IA116" s="3"/>
      <c r="IB116" s="3"/>
      <c r="IC116" s="3"/>
    </row>
    <row r="117" spans="1:237" ht="28" customHeight="1" x14ac:dyDescent="0.35">
      <c r="C117" s="13" t="s">
        <v>305</v>
      </c>
      <c r="D117" s="81">
        <f>IFERROR(VLOOKUP(C117,'4.3.1 Bilan P.brutes EuST 2023'!$B$5:$N$41,13,FALSE),IFERROR((VLOOKUP('4.1 Bilan peaux brutes (2023)'!C117,'4.2.1 Bilan P.brutes FAO 2023'!$C$5:$D$200,2,FALSE)*75%),"-"))</f>
        <v>1050000</v>
      </c>
      <c r="E117" s="81">
        <f>IFERROR(VLOOKUP(C117,'4.3.1 Bilan P.brutes EuST 2023'!$B$5:$M$41,12,FALSE),IFERROR((VLOOKUP('4.1 Bilan peaux brutes (2023)'!C117,'4.2.1 Bilan P.brutes FAO 2023'!$C$5:$D$200,2)*25%),"-"))</f>
        <v>350000</v>
      </c>
      <c r="F117" s="81">
        <f>IFERROR((VLOOKUP(C117,'4.2.1 Bilan P.brutes FAO 2023'!$C$5:$F$200,4,FALSE)*50%),"-")</f>
        <v>6118667.5</v>
      </c>
      <c r="G117" s="81">
        <f>IFERROR((VLOOKUP(C117,'4.2.1 Bilan P.brutes FAO 2023'!$C$5:$F$200,4,FALSE)*50%),"-")</f>
        <v>6118667.5</v>
      </c>
      <c r="H117" s="81">
        <f>IFERROR((VLOOKUP(C117,'4.2.1 Bilan P.brutes FAO 2023'!$C$5:$H$200,6,FALSE)*50%),"-")</f>
        <v>1144932</v>
      </c>
      <c r="I117" s="81">
        <f>IFERROR((VLOOKUP(C117,'4.2.1 Bilan P.brutes FAO 2023'!$C$5:$H$200,6,FALSE)*50%),"-")</f>
        <v>1144932</v>
      </c>
      <c r="J117" s="81">
        <f t="shared" si="39"/>
        <v>997500</v>
      </c>
      <c r="K117" s="81">
        <f t="shared" si="40"/>
        <v>332500</v>
      </c>
      <c r="L117" s="81">
        <f t="shared" si="47"/>
        <v>2447467</v>
      </c>
      <c r="M117" s="81">
        <f t="shared" si="48"/>
        <v>2447467</v>
      </c>
      <c r="N117" s="81">
        <f t="shared" si="49"/>
        <v>457972.80000000005</v>
      </c>
      <c r="O117" s="81">
        <f t="shared" si="50"/>
        <v>457972.80000000005</v>
      </c>
      <c r="P117" s="81">
        <f t="shared" si="51"/>
        <v>34912500</v>
      </c>
      <c r="Q117" s="81">
        <f t="shared" si="52"/>
        <v>4322500</v>
      </c>
      <c r="R117" s="81">
        <f t="shared" si="53"/>
        <v>7342401</v>
      </c>
      <c r="S117" s="81">
        <f t="shared" si="54"/>
        <v>4894934</v>
      </c>
      <c r="T117" s="81">
        <f t="shared" si="55"/>
        <v>1373918.4000000001</v>
      </c>
      <c r="U117" s="81">
        <f t="shared" si="56"/>
        <v>915945.60000000009</v>
      </c>
      <c r="V117" s="81">
        <f t="shared" si="41"/>
        <v>34912.5</v>
      </c>
      <c r="W117" s="81">
        <f t="shared" si="42"/>
        <v>4322.5</v>
      </c>
      <c r="X117" s="81">
        <f t="shared" si="43"/>
        <v>7342.4009999999998</v>
      </c>
      <c r="Y117" s="81">
        <f t="shared" si="44"/>
        <v>4894.9340000000002</v>
      </c>
      <c r="Z117" s="81">
        <f t="shared" si="45"/>
        <v>1373.9184000000002</v>
      </c>
      <c r="AA117" s="81">
        <f t="shared" si="46"/>
        <v>915.94560000000013</v>
      </c>
    </row>
    <row r="118" spans="1:237" ht="28" customHeight="1" x14ac:dyDescent="0.35">
      <c r="C118" s="13" t="s">
        <v>306</v>
      </c>
      <c r="D118" s="81">
        <f>IFERROR(VLOOKUP(C118,'4.3.1 Bilan P.brutes EuST 2023'!$B$5:$N$41,13,FALSE),IFERROR((VLOOKUP('4.1 Bilan peaux brutes (2023)'!C118,'4.2.1 Bilan P.brutes FAO 2023'!$C$5:$D$200,2,FALSE)*75%),"-"))</f>
        <v>5568.75</v>
      </c>
      <c r="E118" s="81">
        <f>IFERROR(VLOOKUP(C118,'4.3.1 Bilan P.brutes EuST 2023'!$B$5:$M$41,12,FALSE),IFERROR((VLOOKUP('4.1 Bilan peaux brutes (2023)'!C118,'4.2.1 Bilan P.brutes FAO 2023'!$C$5:$D$200,2)*25%),"-"))</f>
        <v>1856.25</v>
      </c>
      <c r="F118" s="81">
        <f>IFERROR((VLOOKUP(C118,'4.2.1 Bilan P.brutes FAO 2023'!$C$5:$F$200,4,FALSE)*50%),"-")</f>
        <v>807</v>
      </c>
      <c r="G118" s="81">
        <f>IFERROR((VLOOKUP(C118,'4.2.1 Bilan P.brutes FAO 2023'!$C$5:$F$200,4,FALSE)*50%),"-")</f>
        <v>807</v>
      </c>
      <c r="H118" s="81">
        <f>IFERROR((VLOOKUP(C118,'4.2.1 Bilan P.brutes FAO 2023'!$C$5:$H$200,6,FALSE)*50%),"-")</f>
        <v>612.5</v>
      </c>
      <c r="I118" s="81">
        <f>IFERROR((VLOOKUP(C118,'4.2.1 Bilan P.brutes FAO 2023'!$C$5:$H$200,6,FALSE)*50%),"-")</f>
        <v>612.5</v>
      </c>
      <c r="J118" s="81">
        <f t="shared" si="39"/>
        <v>5290.3125</v>
      </c>
      <c r="K118" s="81">
        <f t="shared" si="40"/>
        <v>1763.4375</v>
      </c>
      <c r="L118" s="81">
        <f t="shared" si="47"/>
        <v>322.8</v>
      </c>
      <c r="M118" s="81">
        <f t="shared" si="48"/>
        <v>322.8</v>
      </c>
      <c r="N118" s="81">
        <f t="shared" si="49"/>
        <v>245</v>
      </c>
      <c r="O118" s="81">
        <f t="shared" si="50"/>
        <v>245</v>
      </c>
      <c r="P118" s="81">
        <f t="shared" si="51"/>
        <v>185160.9375</v>
      </c>
      <c r="Q118" s="81">
        <f t="shared" si="52"/>
        <v>22924.6875</v>
      </c>
      <c r="R118" s="81">
        <f t="shared" si="53"/>
        <v>968.40000000000009</v>
      </c>
      <c r="S118" s="81">
        <f t="shared" si="54"/>
        <v>645.6</v>
      </c>
      <c r="T118" s="81">
        <f t="shared" si="55"/>
        <v>735</v>
      </c>
      <c r="U118" s="81">
        <f t="shared" si="56"/>
        <v>490</v>
      </c>
      <c r="V118" s="81">
        <f t="shared" si="41"/>
        <v>185.16093749999999</v>
      </c>
      <c r="W118" s="81">
        <f t="shared" si="42"/>
        <v>22.924687500000001</v>
      </c>
      <c r="X118" s="81">
        <f t="shared" si="43"/>
        <v>0.96840000000000004</v>
      </c>
      <c r="Y118" s="81">
        <f t="shared" si="44"/>
        <v>0.64560000000000006</v>
      </c>
      <c r="Z118" s="81">
        <f t="shared" si="45"/>
        <v>0.73499999999999999</v>
      </c>
      <c r="AA118" s="81">
        <f t="shared" si="46"/>
        <v>0.49</v>
      </c>
    </row>
    <row r="119" spans="1:237" ht="28" customHeight="1" x14ac:dyDescent="0.35">
      <c r="C119" s="13" t="s">
        <v>307</v>
      </c>
      <c r="D119" s="81">
        <f>IFERROR(VLOOKUP(C119,'4.3.1 Bilan P.brutes EuST 2023'!$B$5:$N$41,13,FALSE),IFERROR((VLOOKUP('4.1 Bilan peaux brutes (2023)'!C119,'4.2.1 Bilan P.brutes FAO 2023'!$C$5:$D$200,2,FALSE)*75%),"-"))</f>
        <v>183475.5</v>
      </c>
      <c r="E119" s="81">
        <f>IFERROR(VLOOKUP(C119,'4.3.1 Bilan P.brutes EuST 2023'!$B$5:$M$41,12,FALSE),IFERROR((VLOOKUP('4.1 Bilan peaux brutes (2023)'!C119,'4.2.1 Bilan P.brutes FAO 2023'!$C$5:$D$200,2)*25%),"-"))</f>
        <v>61158.5</v>
      </c>
      <c r="F119" s="81">
        <f>IFERROR((VLOOKUP(C119,'4.2.1 Bilan P.brutes FAO 2023'!$C$5:$F$200,4,FALSE)*50%),"-")</f>
        <v>1225040</v>
      </c>
      <c r="G119" s="81">
        <f>IFERROR((VLOOKUP(C119,'4.2.1 Bilan P.brutes FAO 2023'!$C$5:$F$200,4,FALSE)*50%),"-")</f>
        <v>1225040</v>
      </c>
      <c r="H119" s="81">
        <f>IFERROR((VLOOKUP(C119,'4.2.1 Bilan P.brutes FAO 2023'!$C$5:$H$200,6,FALSE)*50%),"-")</f>
        <v>602876.5</v>
      </c>
      <c r="I119" s="81">
        <f>IFERROR((VLOOKUP(C119,'4.2.1 Bilan P.brutes FAO 2023'!$C$5:$H$200,6,FALSE)*50%),"-")</f>
        <v>602876.5</v>
      </c>
      <c r="J119" s="81">
        <f t="shared" si="39"/>
        <v>174301.72500000001</v>
      </c>
      <c r="K119" s="81">
        <f t="shared" si="40"/>
        <v>58100.574999999997</v>
      </c>
      <c r="L119" s="81">
        <f t="shared" si="47"/>
        <v>490016</v>
      </c>
      <c r="M119" s="81">
        <f t="shared" si="48"/>
        <v>490016</v>
      </c>
      <c r="N119" s="81">
        <f t="shared" si="49"/>
        <v>241150.6</v>
      </c>
      <c r="O119" s="81">
        <f t="shared" si="50"/>
        <v>241150.6</v>
      </c>
      <c r="P119" s="81">
        <f t="shared" si="51"/>
        <v>6100560.375</v>
      </c>
      <c r="Q119" s="81">
        <f t="shared" si="52"/>
        <v>755307.47499999998</v>
      </c>
      <c r="R119" s="81">
        <f t="shared" si="53"/>
        <v>1470048</v>
      </c>
      <c r="S119" s="81">
        <f t="shared" si="54"/>
        <v>980032</v>
      </c>
      <c r="T119" s="81">
        <f t="shared" si="55"/>
        <v>723451.8</v>
      </c>
      <c r="U119" s="81">
        <f t="shared" si="56"/>
        <v>482301.2</v>
      </c>
      <c r="V119" s="81">
        <f t="shared" si="41"/>
        <v>6100.560375</v>
      </c>
      <c r="W119" s="81">
        <f t="shared" si="42"/>
        <v>755.30747499999995</v>
      </c>
      <c r="X119" s="81">
        <f t="shared" si="43"/>
        <v>1470.048</v>
      </c>
      <c r="Y119" s="81">
        <f t="shared" si="44"/>
        <v>980.03200000000004</v>
      </c>
      <c r="Z119" s="81">
        <f t="shared" si="45"/>
        <v>723.45180000000005</v>
      </c>
      <c r="AA119" s="81">
        <f t="shared" si="46"/>
        <v>482.30119999999999</v>
      </c>
    </row>
    <row r="120" spans="1:237" ht="28" customHeight="1" x14ac:dyDescent="0.35">
      <c r="C120" s="13" t="s">
        <v>308</v>
      </c>
      <c r="D120" s="81">
        <f>IFERROR(VLOOKUP(C120,'4.3.1 Bilan P.brutes EuST 2023'!$B$5:$N$41,13,FALSE),IFERROR((VLOOKUP('4.1 Bilan peaux brutes (2023)'!C120,'4.2.1 Bilan P.brutes FAO 2023'!$C$5:$D$200,2,FALSE)*75%),"-"))</f>
        <v>6602718.75</v>
      </c>
      <c r="E120" s="81">
        <f>IFERROR(VLOOKUP(C120,'4.3.1 Bilan P.brutes EuST 2023'!$B$5:$M$41,12,FALSE),IFERROR((VLOOKUP('4.1 Bilan peaux brutes (2023)'!C120,'4.2.1 Bilan P.brutes FAO 2023'!$C$5:$D$200,2)*25%),"-"))</f>
        <v>2200906.25</v>
      </c>
      <c r="F120" s="81">
        <f>IFERROR((VLOOKUP(C120,'4.2.1 Bilan P.brutes FAO 2023'!$C$5:$F$200,4,FALSE)*50%),"-")</f>
        <v>1659131</v>
      </c>
      <c r="G120" s="81">
        <f>IFERROR((VLOOKUP(C120,'4.2.1 Bilan P.brutes FAO 2023'!$C$5:$F$200,4,FALSE)*50%),"-")</f>
        <v>1659131</v>
      </c>
      <c r="H120" s="81">
        <f>IFERROR((VLOOKUP(C120,'4.2.1 Bilan P.brutes FAO 2023'!$C$5:$H$200,6,FALSE)*50%),"-")</f>
        <v>1181390.5</v>
      </c>
      <c r="I120" s="81">
        <f>IFERROR((VLOOKUP(C120,'4.2.1 Bilan P.brutes FAO 2023'!$C$5:$H$200,6,FALSE)*50%),"-")</f>
        <v>1181390.5</v>
      </c>
      <c r="J120" s="81">
        <f t="shared" si="39"/>
        <v>6272582.8125</v>
      </c>
      <c r="K120" s="81">
        <f t="shared" si="40"/>
        <v>2090860.9375</v>
      </c>
      <c r="L120" s="81">
        <f t="shared" si="47"/>
        <v>663652.4</v>
      </c>
      <c r="M120" s="81">
        <f t="shared" si="48"/>
        <v>663652.4</v>
      </c>
      <c r="N120" s="81">
        <f t="shared" si="49"/>
        <v>472556.2</v>
      </c>
      <c r="O120" s="81">
        <f t="shared" si="50"/>
        <v>472556.2</v>
      </c>
      <c r="P120" s="81">
        <f t="shared" si="51"/>
        <v>219540398.4375</v>
      </c>
      <c r="Q120" s="81">
        <f t="shared" si="52"/>
        <v>27181192.1875</v>
      </c>
      <c r="R120" s="81">
        <f t="shared" si="53"/>
        <v>1990957.2000000002</v>
      </c>
      <c r="S120" s="81">
        <f t="shared" si="54"/>
        <v>1327304.8</v>
      </c>
      <c r="T120" s="81">
        <f t="shared" si="55"/>
        <v>1417668.6</v>
      </c>
      <c r="U120" s="81">
        <f t="shared" si="56"/>
        <v>945112.4</v>
      </c>
      <c r="V120" s="81">
        <f t="shared" si="41"/>
        <v>219540.3984375</v>
      </c>
      <c r="W120" s="81">
        <f t="shared" si="42"/>
        <v>27181.192187500001</v>
      </c>
      <c r="X120" s="81">
        <f t="shared" si="43"/>
        <v>1990.9572000000003</v>
      </c>
      <c r="Y120" s="81">
        <f t="shared" si="44"/>
        <v>1327.3048000000001</v>
      </c>
      <c r="Z120" s="81">
        <f t="shared" si="45"/>
        <v>1417.6686000000002</v>
      </c>
      <c r="AA120" s="81">
        <f t="shared" si="46"/>
        <v>945.11239999999998</v>
      </c>
    </row>
    <row r="121" spans="1:237" ht="28" customHeight="1" x14ac:dyDescent="0.35">
      <c r="C121" s="13" t="s">
        <v>672</v>
      </c>
      <c r="D121" s="81">
        <f>IFERROR(VLOOKUP(C121,'4.3.1 Bilan P.brutes EuST 2023'!$B$5:$N$41,13,FALSE),IFERROR((VLOOKUP('4.1 Bilan peaux brutes (2023)'!C121,'4.2.1 Bilan P.brutes FAO 2023'!$C$5:$D$200,2,FALSE)*75%),"-"))</f>
        <v>1363.5</v>
      </c>
      <c r="E121" s="81">
        <f>IFERROR(VLOOKUP(C121,'4.3.1 Bilan P.brutes EuST 2023'!$B$5:$M$41,12,FALSE),IFERROR((VLOOKUP('4.1 Bilan peaux brutes (2023)'!C121,'4.2.1 Bilan P.brutes FAO 2023'!$C$5:$D$200,2)*25%),"-"))</f>
        <v>454.5</v>
      </c>
      <c r="F121" s="81" t="str">
        <f>IFERROR((VLOOKUP(C121,'4.2.1 Bilan P.brutes FAO 2023'!$C$5:$F$200,4,FALSE)*50%),"-")</f>
        <v>-</v>
      </c>
      <c r="G121" s="81" t="str">
        <f>IFERROR((VLOOKUP(C121,'4.2.1 Bilan P.brutes FAO 2023'!$C$5:$F$200,4,FALSE)*50%),"-")</f>
        <v>-</v>
      </c>
      <c r="H121" s="81">
        <f>IFERROR((VLOOKUP(C121,'4.2.1 Bilan P.brutes FAO 2023'!$C$5:$H$200,6,FALSE)*50%),"-")</f>
        <v>604.5</v>
      </c>
      <c r="I121" s="81">
        <f>IFERROR((VLOOKUP(C121,'4.2.1 Bilan P.brutes FAO 2023'!$C$5:$H$200,6,FALSE)*50%),"-")</f>
        <v>604.5</v>
      </c>
      <c r="J121" s="81">
        <f t="shared" si="39"/>
        <v>1295.325</v>
      </c>
      <c r="K121" s="81">
        <f t="shared" si="40"/>
        <v>431.77499999999998</v>
      </c>
      <c r="L121" s="81" t="str">
        <f t="shared" si="47"/>
        <v>-</v>
      </c>
      <c r="M121" s="81" t="str">
        <f t="shared" si="48"/>
        <v>-</v>
      </c>
      <c r="N121" s="81">
        <f t="shared" si="49"/>
        <v>241.8</v>
      </c>
      <c r="O121" s="81">
        <f t="shared" si="50"/>
        <v>241.8</v>
      </c>
      <c r="P121" s="81">
        <f t="shared" si="51"/>
        <v>45336.375</v>
      </c>
      <c r="Q121" s="81">
        <f t="shared" si="52"/>
        <v>5613.0749999999998</v>
      </c>
      <c r="R121" s="81" t="str">
        <f t="shared" si="53"/>
        <v>-</v>
      </c>
      <c r="S121" s="81" t="str">
        <f t="shared" si="54"/>
        <v>-</v>
      </c>
      <c r="T121" s="81">
        <f t="shared" si="55"/>
        <v>725.40000000000009</v>
      </c>
      <c r="U121" s="81">
        <f t="shared" si="56"/>
        <v>483.6</v>
      </c>
      <c r="V121" s="81">
        <f t="shared" si="41"/>
        <v>45.336374999999997</v>
      </c>
      <c r="W121" s="81">
        <f t="shared" si="42"/>
        <v>5.6130750000000003</v>
      </c>
      <c r="X121" s="81" t="str">
        <f t="shared" si="43"/>
        <v>-</v>
      </c>
      <c r="Y121" s="81" t="str">
        <f t="shared" si="44"/>
        <v>-</v>
      </c>
      <c r="Z121" s="81">
        <f t="shared" si="45"/>
        <v>0.72540000000000004</v>
      </c>
      <c r="AA121" s="81">
        <f t="shared" si="46"/>
        <v>0.48360000000000003</v>
      </c>
    </row>
    <row r="122" spans="1:237" ht="28" customHeight="1" x14ac:dyDescent="0.35">
      <c r="C122" s="13" t="s">
        <v>309</v>
      </c>
      <c r="D122" s="81">
        <f>IFERROR(VLOOKUP(C122,'4.3.1 Bilan P.brutes EuST 2023'!$B$5:$N$41,13,FALSE),IFERROR((VLOOKUP('4.1 Bilan peaux brutes (2023)'!C122,'4.2.1 Bilan P.brutes FAO 2023'!$C$5:$D$200,2,FALSE)*75%),"-"))</f>
        <v>915868.5</v>
      </c>
      <c r="E122" s="81">
        <f>IFERROR(VLOOKUP(C122,'4.3.1 Bilan P.brutes EuST 2023'!$B$5:$M$41,12,FALSE),IFERROR((VLOOKUP('4.1 Bilan peaux brutes (2023)'!C122,'4.2.1 Bilan P.brutes FAO 2023'!$C$5:$D$200,2)*25%),"-"))</f>
        <v>305289.5</v>
      </c>
      <c r="F122" s="81">
        <f>IFERROR((VLOOKUP(C122,'4.2.1 Bilan P.brutes FAO 2023'!$C$5:$F$200,4,FALSE)*50%),"-")</f>
        <v>5309777.5</v>
      </c>
      <c r="G122" s="81">
        <f>IFERROR((VLOOKUP(C122,'4.2.1 Bilan P.brutes FAO 2023'!$C$5:$F$200,4,FALSE)*50%),"-")</f>
        <v>5309777.5</v>
      </c>
      <c r="H122" s="81">
        <f>IFERROR((VLOOKUP(C122,'4.2.1 Bilan P.brutes FAO 2023'!$C$5:$H$200,6,FALSE)*50%),"-")</f>
        <v>3632822</v>
      </c>
      <c r="I122" s="81">
        <f>IFERROR((VLOOKUP(C122,'4.2.1 Bilan P.brutes FAO 2023'!$C$5:$H$200,6,FALSE)*50%),"-")</f>
        <v>3632822</v>
      </c>
      <c r="J122" s="81">
        <f t="shared" si="39"/>
        <v>870075.07499999995</v>
      </c>
      <c r="K122" s="81">
        <f t="shared" si="40"/>
        <v>290025.02499999997</v>
      </c>
      <c r="L122" s="81">
        <f t="shared" si="47"/>
        <v>2123911</v>
      </c>
      <c r="M122" s="81">
        <f t="shared" si="48"/>
        <v>2123911</v>
      </c>
      <c r="N122" s="81">
        <f t="shared" si="49"/>
        <v>1453128.8</v>
      </c>
      <c r="O122" s="81">
        <f t="shared" si="50"/>
        <v>1453128.8</v>
      </c>
      <c r="P122" s="81">
        <f t="shared" si="51"/>
        <v>30452627.625</v>
      </c>
      <c r="Q122" s="81">
        <f t="shared" si="52"/>
        <v>3770325.3249999997</v>
      </c>
      <c r="R122" s="81">
        <f t="shared" si="53"/>
        <v>6371733</v>
      </c>
      <c r="S122" s="81">
        <f t="shared" si="54"/>
        <v>4247822</v>
      </c>
      <c r="T122" s="81">
        <f t="shared" si="55"/>
        <v>4359386.4000000004</v>
      </c>
      <c r="U122" s="81">
        <f t="shared" si="56"/>
        <v>2906257.6</v>
      </c>
      <c r="V122" s="81">
        <f t="shared" si="41"/>
        <v>30452.627625000001</v>
      </c>
      <c r="W122" s="81">
        <f t="shared" si="42"/>
        <v>3770.3253249999998</v>
      </c>
      <c r="X122" s="81">
        <f t="shared" si="43"/>
        <v>6371.7330000000002</v>
      </c>
      <c r="Y122" s="81">
        <f t="shared" si="44"/>
        <v>4247.8220000000001</v>
      </c>
      <c r="Z122" s="81">
        <f t="shared" si="45"/>
        <v>4359.3864000000003</v>
      </c>
      <c r="AA122" s="81">
        <f t="shared" si="46"/>
        <v>2906.2575999999999</v>
      </c>
    </row>
    <row r="123" spans="1:237" s="82" customFormat="1" ht="28" customHeight="1" x14ac:dyDescent="0.35">
      <c r="A123" s="14"/>
      <c r="B123" s="14"/>
      <c r="C123" s="13" t="s">
        <v>310</v>
      </c>
      <c r="D123" s="83">
        <f>IFERROR(VLOOKUP(C123,'4.3.1 Bilan P.brutes EuST 2023'!$B$5:$N$41,13,FALSE),IFERROR((VLOOKUP('4.1 Bilan peaux brutes (2023)'!C123,'4.2.1 Bilan P.brutes FAO 2023'!$C$5:$D$200,2,FALSE)*75%),"-"))</f>
        <v>21780</v>
      </c>
      <c r="E123" s="83">
        <f>IFERROR(VLOOKUP(C123,'4.3.1 Bilan P.brutes EuST 2023'!$B$5:$M$41,12,FALSE),IFERROR((VLOOKUP('4.1 Bilan peaux brutes (2023)'!C123,'4.2.1 Bilan P.brutes FAO 2023'!$C$5:$D$200,2)*25%),"-"))</f>
        <v>12180</v>
      </c>
      <c r="F123" s="83">
        <f>IFERROR((VLOOKUP(C123,'4.2.1 Bilan P.brutes FAO 2023'!$C$5:$F$200,4,FALSE)*50%),"-")</f>
        <v>12086</v>
      </c>
      <c r="G123" s="83">
        <f>IFERROR((VLOOKUP(C123,'4.2.1 Bilan P.brutes FAO 2023'!$C$5:$F$200,4,FALSE)*50%),"-")</f>
        <v>12086</v>
      </c>
      <c r="H123" s="83">
        <f>IFERROR((VLOOKUP(C123,'4.2.1 Bilan P.brutes FAO 2023'!$C$5:$H$200,6,FALSE)*50%),"-")</f>
        <v>3843.5</v>
      </c>
      <c r="I123" s="83">
        <f>IFERROR((VLOOKUP(C123,'4.2.1 Bilan P.brutes FAO 2023'!$C$5:$H$200,6,FALSE)*50%),"-")</f>
        <v>3843.5</v>
      </c>
      <c r="J123" s="83">
        <f t="shared" si="39"/>
        <v>20691</v>
      </c>
      <c r="K123" s="83">
        <f t="shared" si="40"/>
        <v>11571</v>
      </c>
      <c r="L123" s="83">
        <f t="shared" si="47"/>
        <v>4834.4000000000005</v>
      </c>
      <c r="M123" s="83">
        <f t="shared" si="48"/>
        <v>4834.4000000000005</v>
      </c>
      <c r="N123" s="83">
        <f t="shared" si="49"/>
        <v>1537.4</v>
      </c>
      <c r="O123" s="83">
        <f t="shared" si="50"/>
        <v>1537.4</v>
      </c>
      <c r="P123" s="83">
        <f t="shared" si="51"/>
        <v>724185</v>
      </c>
      <c r="Q123" s="83">
        <f t="shared" si="52"/>
        <v>150423</v>
      </c>
      <c r="R123" s="83">
        <f t="shared" si="53"/>
        <v>14503.2</v>
      </c>
      <c r="S123" s="83">
        <f t="shared" si="54"/>
        <v>9668.8000000000011</v>
      </c>
      <c r="T123" s="83">
        <f t="shared" si="55"/>
        <v>4612.2000000000007</v>
      </c>
      <c r="U123" s="83">
        <f t="shared" si="56"/>
        <v>3074.8</v>
      </c>
      <c r="V123" s="151">
        <f t="shared" si="41"/>
        <v>724.18499999999995</v>
      </c>
      <c r="W123" s="151">
        <f t="shared" si="42"/>
        <v>150.423</v>
      </c>
      <c r="X123" s="151">
        <f t="shared" si="43"/>
        <v>14.503200000000001</v>
      </c>
      <c r="Y123" s="151">
        <f t="shared" si="44"/>
        <v>9.6688000000000009</v>
      </c>
      <c r="Z123" s="151">
        <f t="shared" si="45"/>
        <v>4.6122000000000005</v>
      </c>
      <c r="AA123" s="151">
        <f t="shared" si="46"/>
        <v>3.0748000000000002</v>
      </c>
      <c r="AB123" s="14"/>
      <c r="AC123" s="14"/>
      <c r="AD123" s="14"/>
      <c r="AE123" s="14"/>
      <c r="AF123" s="14"/>
      <c r="AG123" s="14"/>
      <c r="AH123" s="14"/>
      <c r="AI123" s="14"/>
      <c r="AJ123" s="14"/>
      <c r="AK123" s="14"/>
      <c r="AL123" s="14"/>
      <c r="AM123" s="14"/>
      <c r="AN123" s="14"/>
      <c r="AO123" s="14"/>
      <c r="AP123" s="14"/>
      <c r="AQ123" s="14"/>
      <c r="AR123" s="14"/>
      <c r="AS123" s="14"/>
      <c r="AT123" s="14"/>
      <c r="AU123" s="14"/>
      <c r="AV123" s="14"/>
      <c r="AW123" s="14"/>
      <c r="AX123" s="14"/>
      <c r="AY123" s="14"/>
      <c r="AZ123" s="14"/>
      <c r="BA123" s="14"/>
      <c r="BB123" s="14"/>
      <c r="BC123" s="14"/>
      <c r="BD123" s="14"/>
      <c r="BE123" s="14"/>
      <c r="BF123" s="14"/>
      <c r="BG123" s="14"/>
      <c r="BH123" s="14"/>
      <c r="BI123" s="14"/>
      <c r="BJ123" s="14"/>
      <c r="BK123" s="14"/>
      <c r="BL123" s="14"/>
      <c r="BM123" s="14"/>
      <c r="BN123" s="14"/>
      <c r="BO123" s="14"/>
      <c r="BP123" s="14"/>
      <c r="BQ123" s="14"/>
      <c r="BR123" s="14"/>
      <c r="BS123" s="14"/>
      <c r="BT123" s="14"/>
      <c r="BU123" s="14"/>
      <c r="BV123" s="14"/>
      <c r="BW123" s="14"/>
      <c r="BX123" s="14"/>
      <c r="BY123" s="14"/>
      <c r="BZ123" s="14"/>
      <c r="CA123" s="14"/>
      <c r="CB123" s="14"/>
      <c r="CC123" s="14"/>
      <c r="CD123" s="14"/>
      <c r="CE123" s="14"/>
      <c r="CF123" s="14"/>
      <c r="CG123" s="14"/>
      <c r="CH123" s="14"/>
      <c r="CI123" s="14"/>
      <c r="CJ123" s="14"/>
      <c r="CK123" s="14"/>
      <c r="CL123" s="14"/>
      <c r="CM123" s="14"/>
      <c r="CN123" s="14"/>
      <c r="CO123" s="14"/>
      <c r="CP123" s="14"/>
      <c r="CQ123" s="14"/>
      <c r="CR123" s="14"/>
      <c r="CS123" s="14"/>
      <c r="CT123" s="14"/>
      <c r="CU123" s="14"/>
      <c r="CV123" s="14"/>
      <c r="CW123" s="14"/>
      <c r="CX123" s="14"/>
      <c r="CY123" s="14"/>
      <c r="CZ123" s="14"/>
      <c r="DA123" s="14"/>
      <c r="DB123" s="14"/>
      <c r="DC123" s="14"/>
      <c r="DD123" s="14"/>
      <c r="DE123" s="14"/>
      <c r="DF123" s="14"/>
      <c r="DG123" s="14"/>
      <c r="DH123" s="14"/>
      <c r="DI123" s="14"/>
      <c r="DJ123" s="14"/>
      <c r="DK123" s="14"/>
      <c r="DL123" s="14"/>
      <c r="DM123" s="14"/>
      <c r="DN123" s="14"/>
      <c r="DO123" s="14"/>
      <c r="DP123" s="14"/>
      <c r="DQ123" s="14"/>
      <c r="DR123" s="14"/>
      <c r="DS123" s="14"/>
      <c r="DT123" s="14"/>
      <c r="DU123" s="14"/>
      <c r="DV123" s="14"/>
      <c r="DW123" s="14"/>
      <c r="DX123" s="14"/>
      <c r="DY123" s="14"/>
      <c r="DZ123" s="14"/>
      <c r="EA123" s="14"/>
      <c r="EB123" s="14"/>
      <c r="EC123" s="14"/>
      <c r="ED123" s="14"/>
      <c r="EE123" s="14"/>
      <c r="EF123" s="14"/>
      <c r="EG123" s="14"/>
      <c r="EH123" s="14"/>
      <c r="EI123" s="14"/>
      <c r="EJ123" s="3"/>
      <c r="EK123" s="3"/>
      <c r="EL123" s="3"/>
      <c r="EM123" s="3"/>
      <c r="EN123" s="3"/>
      <c r="EO123" s="3"/>
      <c r="EP123" s="3"/>
      <c r="EQ123" s="3"/>
      <c r="ER123" s="3"/>
      <c r="ES123" s="3"/>
      <c r="ET123" s="3"/>
      <c r="EU123" s="3"/>
      <c r="EV123" s="3"/>
      <c r="EW123" s="3"/>
      <c r="EX123" s="3"/>
      <c r="EY123" s="3"/>
      <c r="EZ123" s="3"/>
      <c r="FA123" s="3"/>
      <c r="FB123" s="3"/>
      <c r="FC123" s="3"/>
      <c r="FD123" s="3"/>
      <c r="FE123" s="3"/>
      <c r="FF123" s="3"/>
      <c r="FG123" s="3"/>
      <c r="FH123" s="3"/>
      <c r="FI123" s="3"/>
      <c r="FJ123" s="3"/>
      <c r="FK123" s="3"/>
      <c r="FL123" s="3"/>
      <c r="FM123" s="3"/>
      <c r="FN123" s="3"/>
      <c r="FO123" s="3"/>
      <c r="FP123" s="3"/>
      <c r="FQ123" s="3"/>
      <c r="FR123" s="3"/>
      <c r="FS123" s="3"/>
      <c r="FT123" s="3"/>
      <c r="FU123" s="3"/>
      <c r="FV123" s="3"/>
      <c r="FW123" s="3"/>
      <c r="FX123" s="3"/>
      <c r="FY123" s="3"/>
      <c r="FZ123" s="3"/>
      <c r="GA123" s="3"/>
      <c r="GB123" s="3"/>
      <c r="GC123" s="3"/>
      <c r="GD123" s="3"/>
      <c r="GE123" s="3"/>
      <c r="GF123" s="3"/>
      <c r="GG123" s="3"/>
      <c r="GH123" s="3"/>
      <c r="GI123" s="3"/>
      <c r="GJ123" s="3"/>
      <c r="GK123" s="3"/>
      <c r="GL123" s="3"/>
      <c r="GM123" s="3"/>
      <c r="GN123" s="3"/>
      <c r="GO123" s="3"/>
      <c r="GP123" s="3"/>
      <c r="GQ123" s="3"/>
      <c r="GR123" s="3"/>
      <c r="GS123" s="3"/>
      <c r="GT123" s="3"/>
      <c r="GU123" s="3"/>
      <c r="GV123" s="3"/>
      <c r="GW123" s="3"/>
      <c r="GX123" s="3"/>
      <c r="GY123" s="3"/>
      <c r="GZ123" s="3"/>
      <c r="HA123" s="3"/>
      <c r="HB123" s="3"/>
      <c r="HC123" s="3"/>
      <c r="HD123" s="3"/>
      <c r="HE123" s="3"/>
      <c r="HF123" s="3"/>
      <c r="HG123" s="3"/>
      <c r="HH123" s="3"/>
      <c r="HI123" s="3"/>
      <c r="HJ123" s="3"/>
      <c r="HK123" s="3"/>
      <c r="HL123" s="3"/>
      <c r="HM123" s="3"/>
      <c r="HN123" s="3"/>
      <c r="HO123" s="3"/>
      <c r="HP123" s="3"/>
      <c r="HQ123" s="3"/>
      <c r="HR123" s="3"/>
      <c r="HS123" s="3"/>
      <c r="HT123" s="3"/>
      <c r="HU123" s="3"/>
      <c r="HV123" s="3"/>
      <c r="HW123" s="3"/>
      <c r="HX123" s="3"/>
      <c r="HY123" s="3"/>
      <c r="HZ123" s="3"/>
      <c r="IA123" s="3"/>
      <c r="IB123" s="3"/>
      <c r="IC123" s="3"/>
    </row>
    <row r="124" spans="1:237" ht="28" customHeight="1" x14ac:dyDescent="0.35">
      <c r="C124" s="13" t="s">
        <v>311</v>
      </c>
      <c r="D124" s="81">
        <f>IFERROR(VLOOKUP(C124,'4.3.1 Bilan P.brutes EuST 2023'!$B$5:$N$41,13,FALSE),IFERROR((VLOOKUP('4.1 Bilan peaux brutes (2023)'!C124,'4.2.1 Bilan P.brutes FAO 2023'!$C$5:$D$200,2,FALSE)*75%),"-"))</f>
        <v>120592.5</v>
      </c>
      <c r="E124" s="81">
        <f>IFERROR(VLOOKUP(C124,'4.3.1 Bilan P.brutes EuST 2023'!$B$5:$M$41,12,FALSE),IFERROR((VLOOKUP('4.1 Bilan peaux brutes (2023)'!C124,'4.2.1 Bilan P.brutes FAO 2023'!$C$5:$D$200,2)*25%),"-"))</f>
        <v>40197.5</v>
      </c>
      <c r="F124" s="81">
        <f>IFERROR((VLOOKUP(C124,'4.2.1 Bilan P.brutes FAO 2023'!$C$5:$F$200,4,FALSE)*50%),"-")</f>
        <v>24018</v>
      </c>
      <c r="G124" s="81">
        <f>IFERROR((VLOOKUP(C124,'4.2.1 Bilan P.brutes FAO 2023'!$C$5:$F$200,4,FALSE)*50%),"-")</f>
        <v>24018</v>
      </c>
      <c r="H124" s="81">
        <f>IFERROR((VLOOKUP(C124,'4.2.1 Bilan P.brutes FAO 2023'!$C$5:$H$200,6,FALSE)*50%),"-")</f>
        <v>117471</v>
      </c>
      <c r="I124" s="81">
        <f>IFERROR((VLOOKUP(C124,'4.2.1 Bilan P.brutes FAO 2023'!$C$5:$H$200,6,FALSE)*50%),"-")</f>
        <v>117471</v>
      </c>
      <c r="J124" s="81">
        <f t="shared" si="39"/>
        <v>114562.875</v>
      </c>
      <c r="K124" s="81">
        <f t="shared" si="40"/>
        <v>38187.625</v>
      </c>
      <c r="L124" s="81">
        <f t="shared" si="47"/>
        <v>9607.2000000000007</v>
      </c>
      <c r="M124" s="81">
        <f t="shared" si="48"/>
        <v>9607.2000000000007</v>
      </c>
      <c r="N124" s="81">
        <f t="shared" si="49"/>
        <v>46988.4</v>
      </c>
      <c r="O124" s="81">
        <f t="shared" si="50"/>
        <v>46988.4</v>
      </c>
      <c r="P124" s="81">
        <f t="shared" si="51"/>
        <v>4009700.625</v>
      </c>
      <c r="Q124" s="81">
        <f t="shared" si="52"/>
        <v>496439.125</v>
      </c>
      <c r="R124" s="81">
        <f t="shared" si="53"/>
        <v>28821.600000000002</v>
      </c>
      <c r="S124" s="81">
        <f t="shared" si="54"/>
        <v>19214.400000000001</v>
      </c>
      <c r="T124" s="81">
        <f t="shared" si="55"/>
        <v>140965.20000000001</v>
      </c>
      <c r="U124" s="81">
        <f t="shared" si="56"/>
        <v>93976.8</v>
      </c>
      <c r="V124" s="81">
        <f t="shared" si="41"/>
        <v>4009.7006249999999</v>
      </c>
      <c r="W124" s="81">
        <f t="shared" si="42"/>
        <v>496.43912499999999</v>
      </c>
      <c r="X124" s="81">
        <f t="shared" si="43"/>
        <v>28.821600000000004</v>
      </c>
      <c r="Y124" s="81">
        <f t="shared" si="44"/>
        <v>19.214400000000001</v>
      </c>
      <c r="Z124" s="81">
        <f t="shared" si="45"/>
        <v>140.96520000000001</v>
      </c>
      <c r="AA124" s="81">
        <f t="shared" si="46"/>
        <v>93.976799999999997</v>
      </c>
    </row>
    <row r="125" spans="1:237" ht="28" customHeight="1" x14ac:dyDescent="0.35">
      <c r="C125" s="13" t="s">
        <v>657</v>
      </c>
      <c r="D125" s="81">
        <f>IFERROR(VLOOKUP(C125,'4.3.1 Bilan P.brutes EuST 2023'!$B$5:$N$41,13,FALSE),IFERROR((VLOOKUP('4.1 Bilan peaux brutes (2023)'!C125,'4.2.1 Bilan P.brutes FAO 2023'!$C$5:$D$200,2,FALSE)*75%),"-"))</f>
        <v>456844.5</v>
      </c>
      <c r="E125" s="81">
        <f>IFERROR(VLOOKUP(C125,'4.3.1 Bilan P.brutes EuST 2023'!$B$5:$M$41,12,FALSE),IFERROR((VLOOKUP('4.1 Bilan peaux brutes (2023)'!C125,'4.2.1 Bilan P.brutes FAO 2023'!$C$5:$D$200,2)*25%),"-"))</f>
        <v>5388.75</v>
      </c>
      <c r="F125" s="81">
        <f>IFERROR((VLOOKUP(C125,'4.2.1 Bilan P.brutes FAO 2023'!$C$5:$F$200,4,FALSE)*50%),"-")</f>
        <v>183333.5</v>
      </c>
      <c r="G125" s="81">
        <f>IFERROR((VLOOKUP(C125,'4.2.1 Bilan P.brutes FAO 2023'!$C$5:$F$200,4,FALSE)*50%),"-")</f>
        <v>183333.5</v>
      </c>
      <c r="H125" s="81">
        <f>IFERROR((VLOOKUP(C125,'4.2.1 Bilan P.brutes FAO 2023'!$C$5:$H$200,6,FALSE)*50%),"-")</f>
        <v>527303</v>
      </c>
      <c r="I125" s="81">
        <f>IFERROR((VLOOKUP(C125,'4.2.1 Bilan P.brutes FAO 2023'!$C$5:$H$200,6,FALSE)*50%),"-")</f>
        <v>527303</v>
      </c>
      <c r="J125" s="81">
        <f t="shared" si="39"/>
        <v>434002.27499999997</v>
      </c>
      <c r="K125" s="81">
        <f t="shared" si="40"/>
        <v>5119.3125</v>
      </c>
      <c r="L125" s="81">
        <f t="shared" si="47"/>
        <v>73333.400000000009</v>
      </c>
      <c r="M125" s="81">
        <f t="shared" si="48"/>
        <v>73333.400000000009</v>
      </c>
      <c r="N125" s="81">
        <f t="shared" si="49"/>
        <v>210921.2</v>
      </c>
      <c r="O125" s="81">
        <f t="shared" si="50"/>
        <v>210921.2</v>
      </c>
      <c r="P125" s="81">
        <f t="shared" si="51"/>
        <v>15190079.624999998</v>
      </c>
      <c r="Q125" s="81">
        <f t="shared" si="52"/>
        <v>66551.0625</v>
      </c>
      <c r="R125" s="81">
        <f t="shared" si="53"/>
        <v>220000.2</v>
      </c>
      <c r="S125" s="81">
        <f t="shared" si="54"/>
        <v>146666.80000000002</v>
      </c>
      <c r="T125" s="81">
        <f t="shared" si="55"/>
        <v>632763.60000000009</v>
      </c>
      <c r="U125" s="81">
        <f t="shared" si="56"/>
        <v>421842.4</v>
      </c>
      <c r="V125" s="81">
        <f t="shared" si="41"/>
        <v>15190.079624999998</v>
      </c>
      <c r="W125" s="81">
        <f t="shared" si="42"/>
        <v>66.5510625</v>
      </c>
      <c r="X125" s="81">
        <f t="shared" si="43"/>
        <v>220.00020000000001</v>
      </c>
      <c r="Y125" s="81">
        <f t="shared" si="44"/>
        <v>146.66680000000002</v>
      </c>
      <c r="Z125" s="81">
        <f t="shared" si="45"/>
        <v>632.76360000000011</v>
      </c>
      <c r="AA125" s="81">
        <f t="shared" si="46"/>
        <v>421.8424</v>
      </c>
    </row>
    <row r="126" spans="1:237" ht="28" customHeight="1" x14ac:dyDescent="0.35">
      <c r="C126" s="13" t="s">
        <v>312</v>
      </c>
      <c r="D126" s="81">
        <f>IFERROR(VLOOKUP(C126,'4.3.1 Bilan P.brutes EuST 2023'!$B$5:$N$41,13,FALSE),IFERROR((VLOOKUP('4.1 Bilan peaux brutes (2023)'!C126,'4.2.1 Bilan P.brutes FAO 2023'!$C$5:$D$200,2,FALSE)*75%),"-"))</f>
        <v>112929.75</v>
      </c>
      <c r="E126" s="81">
        <f>IFERROR(VLOOKUP(C126,'4.3.1 Bilan P.brutes EuST 2023'!$B$5:$M$41,12,FALSE),IFERROR((VLOOKUP('4.1 Bilan peaux brutes (2023)'!C126,'4.2.1 Bilan P.brutes FAO 2023'!$C$5:$D$200,2)*25%),"-"))</f>
        <v>37643.25</v>
      </c>
      <c r="F126" s="81">
        <f>IFERROR((VLOOKUP(C126,'4.2.1 Bilan P.brutes FAO 2023'!$C$5:$F$200,4,FALSE)*50%),"-")</f>
        <v>373211</v>
      </c>
      <c r="G126" s="81">
        <f>IFERROR((VLOOKUP(C126,'4.2.1 Bilan P.brutes FAO 2023'!$C$5:$F$200,4,FALSE)*50%),"-")</f>
        <v>373211</v>
      </c>
      <c r="H126" s="81">
        <f>IFERROR((VLOOKUP(C126,'4.2.1 Bilan P.brutes FAO 2023'!$C$5:$H$200,6,FALSE)*50%),"-")</f>
        <v>146627</v>
      </c>
      <c r="I126" s="81">
        <f>IFERROR((VLOOKUP(C126,'4.2.1 Bilan P.brutes FAO 2023'!$C$5:$H$200,6,FALSE)*50%),"-")</f>
        <v>146627</v>
      </c>
      <c r="J126" s="81">
        <f t="shared" si="39"/>
        <v>107283.2625</v>
      </c>
      <c r="K126" s="81">
        <f t="shared" si="40"/>
        <v>35761.087500000001</v>
      </c>
      <c r="L126" s="81">
        <f t="shared" si="47"/>
        <v>149284.4</v>
      </c>
      <c r="M126" s="81">
        <f t="shared" si="48"/>
        <v>149284.4</v>
      </c>
      <c r="N126" s="81">
        <f t="shared" si="49"/>
        <v>58650.8</v>
      </c>
      <c r="O126" s="81">
        <f t="shared" si="50"/>
        <v>58650.8</v>
      </c>
      <c r="P126" s="81">
        <f t="shared" si="51"/>
        <v>3754914.1875</v>
      </c>
      <c r="Q126" s="81">
        <f t="shared" si="52"/>
        <v>464894.13750000001</v>
      </c>
      <c r="R126" s="81">
        <f t="shared" si="53"/>
        <v>447853.19999999995</v>
      </c>
      <c r="S126" s="81">
        <f t="shared" si="54"/>
        <v>298568.8</v>
      </c>
      <c r="T126" s="81">
        <f t="shared" si="55"/>
        <v>175952.40000000002</v>
      </c>
      <c r="U126" s="81">
        <f t="shared" si="56"/>
        <v>117301.6</v>
      </c>
      <c r="V126" s="81">
        <f t="shared" si="41"/>
        <v>3754.9141875</v>
      </c>
      <c r="W126" s="81">
        <f t="shared" si="42"/>
        <v>464.8941375</v>
      </c>
      <c r="X126" s="81">
        <f t="shared" si="43"/>
        <v>447.85319999999996</v>
      </c>
      <c r="Y126" s="81">
        <f t="shared" si="44"/>
        <v>298.56880000000001</v>
      </c>
      <c r="Z126" s="81">
        <f t="shared" si="45"/>
        <v>175.95240000000001</v>
      </c>
      <c r="AA126" s="81">
        <f t="shared" si="46"/>
        <v>117.30160000000001</v>
      </c>
    </row>
    <row r="127" spans="1:237" ht="28" customHeight="1" x14ac:dyDescent="0.35">
      <c r="C127" s="13" t="s">
        <v>313</v>
      </c>
      <c r="D127" s="81" t="str">
        <f>IFERROR(VLOOKUP(C127,'4.3.1 Bilan P.brutes EuST 2023'!$B$5:$N$41,13,FALSE),IFERROR((VLOOKUP('4.1 Bilan peaux brutes (2023)'!C127,'4.2.1 Bilan P.brutes FAO 2023'!$C$5:$D$200,2,FALSE)*75%),"-"))</f>
        <v>-</v>
      </c>
      <c r="E127" s="81" t="str">
        <f>IFERROR(VLOOKUP(C127,'4.3.1 Bilan P.brutes EuST 2023'!$B$5:$M$41,12,FALSE),IFERROR((VLOOKUP('4.1 Bilan peaux brutes (2023)'!C127,'4.2.1 Bilan P.brutes FAO 2023'!$C$5:$D$200,2)*25%),"-"))</f>
        <v>-</v>
      </c>
      <c r="F127" s="81">
        <f>IFERROR((VLOOKUP(C127,'4.2.1 Bilan P.brutes FAO 2023'!$C$5:$F$200,4,FALSE)*50%),"-")</f>
        <v>94554.5</v>
      </c>
      <c r="G127" s="81">
        <f>IFERROR((VLOOKUP(C127,'4.2.1 Bilan P.brutes FAO 2023'!$C$5:$F$200,4,FALSE)*50%),"-")</f>
        <v>94554.5</v>
      </c>
      <c r="H127" s="81">
        <f>IFERROR((VLOOKUP(C127,'4.2.1 Bilan P.brutes FAO 2023'!$C$5:$H$200,6,FALSE)*50%),"-")</f>
        <v>3662544</v>
      </c>
      <c r="I127" s="81">
        <f>IFERROR((VLOOKUP(C127,'4.2.1 Bilan P.brutes FAO 2023'!$C$5:$H$200,6,FALSE)*50%),"-")</f>
        <v>3662544</v>
      </c>
      <c r="J127" s="81" t="str">
        <f t="shared" si="39"/>
        <v>-</v>
      </c>
      <c r="K127" s="81" t="str">
        <f t="shared" si="40"/>
        <v>-</v>
      </c>
      <c r="L127" s="81">
        <f t="shared" si="47"/>
        <v>37821.800000000003</v>
      </c>
      <c r="M127" s="81">
        <f t="shared" si="48"/>
        <v>37821.800000000003</v>
      </c>
      <c r="N127" s="81">
        <f t="shared" si="49"/>
        <v>1465017.6</v>
      </c>
      <c r="O127" s="81">
        <f t="shared" si="50"/>
        <v>1465017.6</v>
      </c>
      <c r="P127" s="81" t="str">
        <f t="shared" si="51"/>
        <v>-</v>
      </c>
      <c r="Q127" s="81" t="str">
        <f t="shared" si="52"/>
        <v>-</v>
      </c>
      <c r="R127" s="81">
        <f t="shared" si="53"/>
        <v>113465.40000000001</v>
      </c>
      <c r="S127" s="81">
        <f t="shared" si="54"/>
        <v>75643.600000000006</v>
      </c>
      <c r="T127" s="81">
        <f t="shared" si="55"/>
        <v>4395052.8000000007</v>
      </c>
      <c r="U127" s="81">
        <f t="shared" si="56"/>
        <v>2930035.2</v>
      </c>
      <c r="V127" s="81" t="str">
        <f t="shared" si="41"/>
        <v>-</v>
      </c>
      <c r="W127" s="81" t="str">
        <f t="shared" si="42"/>
        <v>-</v>
      </c>
      <c r="X127" s="81">
        <f t="shared" si="43"/>
        <v>113.4654</v>
      </c>
      <c r="Y127" s="81">
        <f t="shared" si="44"/>
        <v>75.643600000000006</v>
      </c>
      <c r="Z127" s="81">
        <f t="shared" si="45"/>
        <v>4395.0528000000004</v>
      </c>
      <c r="AA127" s="81">
        <f t="shared" si="46"/>
        <v>2930.0352000000003</v>
      </c>
    </row>
    <row r="128" spans="1:237" ht="28" customHeight="1" x14ac:dyDescent="0.35">
      <c r="C128" s="13" t="s">
        <v>314</v>
      </c>
      <c r="D128" s="81">
        <f>IFERROR(VLOOKUP(C128,'4.3.1 Bilan P.brutes EuST 2023'!$B$5:$N$41,13,FALSE),IFERROR((VLOOKUP('4.1 Bilan peaux brutes (2023)'!C128,'4.2.1 Bilan P.brutes FAO 2023'!$C$5:$D$200,2,FALSE)*75%),"-"))</f>
        <v>564745.5</v>
      </c>
      <c r="E128" s="81">
        <f>IFERROR(VLOOKUP(C128,'4.3.1 Bilan P.brutes EuST 2023'!$B$5:$M$41,12,FALSE),IFERROR((VLOOKUP('4.1 Bilan peaux brutes (2023)'!C128,'4.2.1 Bilan P.brutes FAO 2023'!$C$5:$D$200,2)*25%),"-"))</f>
        <v>188248.5</v>
      </c>
      <c r="F128" s="81">
        <f>IFERROR((VLOOKUP(C128,'4.2.1 Bilan P.brutes FAO 2023'!$C$5:$F$200,4,FALSE)*50%),"-")</f>
        <v>1029</v>
      </c>
      <c r="G128" s="81">
        <f>IFERROR((VLOOKUP(C128,'4.2.1 Bilan P.brutes FAO 2023'!$C$5:$F$200,4,FALSE)*50%),"-")</f>
        <v>1029</v>
      </c>
      <c r="H128" s="81">
        <f>IFERROR((VLOOKUP(C128,'4.2.1 Bilan P.brutes FAO 2023'!$C$5:$H$200,6,FALSE)*50%),"-")</f>
        <v>1163.5</v>
      </c>
      <c r="I128" s="81">
        <f>IFERROR((VLOOKUP(C128,'4.2.1 Bilan P.brutes FAO 2023'!$C$5:$H$200,6,FALSE)*50%),"-")</f>
        <v>1163.5</v>
      </c>
      <c r="J128" s="81">
        <f t="shared" si="39"/>
        <v>536508.22499999998</v>
      </c>
      <c r="K128" s="81">
        <f t="shared" si="40"/>
        <v>178836.07499999998</v>
      </c>
      <c r="L128" s="81">
        <f t="shared" si="47"/>
        <v>411.6</v>
      </c>
      <c r="M128" s="81">
        <f t="shared" si="48"/>
        <v>411.6</v>
      </c>
      <c r="N128" s="81">
        <f t="shared" si="49"/>
        <v>465.40000000000003</v>
      </c>
      <c r="O128" s="81">
        <f t="shared" si="50"/>
        <v>465.40000000000003</v>
      </c>
      <c r="P128" s="81">
        <f t="shared" si="51"/>
        <v>18777787.875</v>
      </c>
      <c r="Q128" s="81">
        <f t="shared" si="52"/>
        <v>2324868.9749999996</v>
      </c>
      <c r="R128" s="81">
        <f t="shared" si="53"/>
        <v>1234.8000000000002</v>
      </c>
      <c r="S128" s="81">
        <f t="shared" si="54"/>
        <v>823.2</v>
      </c>
      <c r="T128" s="81">
        <f t="shared" si="55"/>
        <v>1396.2</v>
      </c>
      <c r="U128" s="81">
        <f t="shared" si="56"/>
        <v>930.80000000000007</v>
      </c>
      <c r="V128" s="81">
        <f t="shared" si="41"/>
        <v>18777.787875000002</v>
      </c>
      <c r="W128" s="81">
        <f t="shared" si="42"/>
        <v>2324.8689749999994</v>
      </c>
      <c r="X128" s="81">
        <f t="shared" si="43"/>
        <v>1.2348000000000001</v>
      </c>
      <c r="Y128" s="81">
        <f t="shared" si="44"/>
        <v>0.82320000000000004</v>
      </c>
      <c r="Z128" s="81">
        <f t="shared" si="45"/>
        <v>1.3962000000000001</v>
      </c>
      <c r="AA128" s="81">
        <f t="shared" si="46"/>
        <v>0.93080000000000007</v>
      </c>
    </row>
    <row r="129" spans="1:237" ht="28" customHeight="1" x14ac:dyDescent="0.35">
      <c r="C129" s="13" t="s">
        <v>315</v>
      </c>
      <c r="D129" s="81">
        <f>IFERROR(VLOOKUP(C129,'4.3.1 Bilan P.brutes EuST 2023'!$B$5:$N$41,13,FALSE),IFERROR((VLOOKUP('4.1 Bilan peaux brutes (2023)'!C129,'4.2.1 Bilan P.brutes FAO 2023'!$C$5:$D$200,2,FALSE)*75%),"-"))</f>
        <v>189113.25</v>
      </c>
      <c r="E129" s="81">
        <f>IFERROR(VLOOKUP(C129,'4.3.1 Bilan P.brutes EuST 2023'!$B$5:$M$41,12,FALSE),IFERROR((VLOOKUP('4.1 Bilan peaux brutes (2023)'!C129,'4.2.1 Bilan P.brutes FAO 2023'!$C$5:$D$200,2)*25%),"-"))</f>
        <v>63037.75</v>
      </c>
      <c r="F129" s="81">
        <f>IFERROR((VLOOKUP(C129,'4.2.1 Bilan P.brutes FAO 2023'!$C$5:$F$200,4,FALSE)*50%),"-")</f>
        <v>313333.5</v>
      </c>
      <c r="G129" s="81">
        <f>IFERROR((VLOOKUP(C129,'4.2.1 Bilan P.brutes FAO 2023'!$C$5:$F$200,4,FALSE)*50%),"-")</f>
        <v>313333.5</v>
      </c>
      <c r="H129" s="81">
        <f>IFERROR((VLOOKUP(C129,'4.2.1 Bilan P.brutes FAO 2023'!$C$5:$H$200,6,FALSE)*50%),"-")</f>
        <v>650637.5</v>
      </c>
      <c r="I129" s="81">
        <f>IFERROR((VLOOKUP(C129,'4.2.1 Bilan P.brutes FAO 2023'!$C$5:$H$200,6,FALSE)*50%),"-")</f>
        <v>650637.5</v>
      </c>
      <c r="J129" s="81">
        <f t="shared" si="39"/>
        <v>179657.58749999999</v>
      </c>
      <c r="K129" s="81">
        <f t="shared" si="40"/>
        <v>59885.862499999996</v>
      </c>
      <c r="L129" s="81">
        <f t="shared" si="47"/>
        <v>125333.40000000001</v>
      </c>
      <c r="M129" s="81">
        <f t="shared" si="48"/>
        <v>125333.40000000001</v>
      </c>
      <c r="N129" s="81">
        <f t="shared" si="49"/>
        <v>260255</v>
      </c>
      <c r="O129" s="81">
        <f t="shared" si="50"/>
        <v>260255</v>
      </c>
      <c r="P129" s="81">
        <f t="shared" si="51"/>
        <v>6288015.5625</v>
      </c>
      <c r="Q129" s="81">
        <f t="shared" si="52"/>
        <v>778516.21249999991</v>
      </c>
      <c r="R129" s="81">
        <f t="shared" si="53"/>
        <v>376000.2</v>
      </c>
      <c r="S129" s="81">
        <f t="shared" si="54"/>
        <v>250666.80000000002</v>
      </c>
      <c r="T129" s="81">
        <f t="shared" si="55"/>
        <v>780765</v>
      </c>
      <c r="U129" s="81">
        <f t="shared" si="56"/>
        <v>520510</v>
      </c>
      <c r="V129" s="81">
        <f t="shared" si="41"/>
        <v>6288.0155624999998</v>
      </c>
      <c r="W129" s="81">
        <f t="shared" si="42"/>
        <v>778.51621249999994</v>
      </c>
      <c r="X129" s="81">
        <f t="shared" si="43"/>
        <v>376.00020000000001</v>
      </c>
      <c r="Y129" s="81">
        <f t="shared" si="44"/>
        <v>250.66680000000002</v>
      </c>
      <c r="Z129" s="81">
        <f t="shared" si="45"/>
        <v>780.76499999999999</v>
      </c>
      <c r="AA129" s="81">
        <f t="shared" si="46"/>
        <v>520.51</v>
      </c>
    </row>
    <row r="130" spans="1:237" ht="28" customHeight="1" x14ac:dyDescent="0.35">
      <c r="C130" s="13" t="s">
        <v>316</v>
      </c>
      <c r="D130" s="81">
        <f>IFERROR(VLOOKUP(C130,'4.3.1 Bilan P.brutes EuST 2023'!$B$5:$N$41,13,FALSE),IFERROR((VLOOKUP('4.1 Bilan peaux brutes (2023)'!C130,'4.2.1 Bilan P.brutes FAO 2023'!$C$5:$D$200,2,FALSE)*75%),"-"))</f>
        <v>2468178</v>
      </c>
      <c r="E130" s="81">
        <f>IFERROR(VLOOKUP(C130,'4.3.1 Bilan P.brutes EuST 2023'!$B$5:$M$41,12,FALSE),IFERROR((VLOOKUP('4.1 Bilan peaux brutes (2023)'!C130,'4.2.1 Bilan P.brutes FAO 2023'!$C$5:$D$200,2)*25%),"-"))</f>
        <v>822726</v>
      </c>
      <c r="F130" s="81">
        <f>IFERROR((VLOOKUP(C130,'4.2.1 Bilan P.brutes FAO 2023'!$C$5:$F$200,4,FALSE)*50%),"-")</f>
        <v>10446553</v>
      </c>
      <c r="G130" s="81">
        <f>IFERROR((VLOOKUP(C130,'4.2.1 Bilan P.brutes FAO 2023'!$C$5:$F$200,4,FALSE)*50%),"-")</f>
        <v>10446553</v>
      </c>
      <c r="H130" s="81">
        <f>IFERROR((VLOOKUP(C130,'4.2.1 Bilan P.brutes FAO 2023'!$C$5:$H$200,6,FALSE)*50%),"-")</f>
        <v>14179893</v>
      </c>
      <c r="I130" s="81">
        <f>IFERROR((VLOOKUP(C130,'4.2.1 Bilan P.brutes FAO 2023'!$C$5:$H$200,6,FALSE)*50%),"-")</f>
        <v>14179893</v>
      </c>
      <c r="J130" s="81">
        <f t="shared" si="39"/>
        <v>2344769.1</v>
      </c>
      <c r="K130" s="81">
        <f t="shared" si="40"/>
        <v>781589.7</v>
      </c>
      <c r="L130" s="81">
        <f t="shared" si="47"/>
        <v>4178621.2</v>
      </c>
      <c r="M130" s="81">
        <f t="shared" si="48"/>
        <v>4178621.2</v>
      </c>
      <c r="N130" s="81">
        <f t="shared" si="49"/>
        <v>5671957.2000000002</v>
      </c>
      <c r="O130" s="81">
        <f t="shared" si="50"/>
        <v>5671957.2000000002</v>
      </c>
      <c r="P130" s="81">
        <f t="shared" si="51"/>
        <v>82066918.5</v>
      </c>
      <c r="Q130" s="81">
        <f t="shared" si="52"/>
        <v>10160666.1</v>
      </c>
      <c r="R130" s="81">
        <f t="shared" si="53"/>
        <v>12535863.600000001</v>
      </c>
      <c r="S130" s="81">
        <f t="shared" si="54"/>
        <v>8357242.4000000004</v>
      </c>
      <c r="T130" s="81">
        <f t="shared" si="55"/>
        <v>17015871.600000001</v>
      </c>
      <c r="U130" s="81">
        <f t="shared" si="56"/>
        <v>11343914.4</v>
      </c>
      <c r="V130" s="81">
        <f t="shared" si="41"/>
        <v>82066.9185</v>
      </c>
      <c r="W130" s="81">
        <f t="shared" si="42"/>
        <v>10160.6661</v>
      </c>
      <c r="X130" s="81">
        <f t="shared" si="43"/>
        <v>12535.863600000001</v>
      </c>
      <c r="Y130" s="81">
        <f t="shared" si="44"/>
        <v>8357.242400000001</v>
      </c>
      <c r="Z130" s="81">
        <f t="shared" si="45"/>
        <v>17015.871600000002</v>
      </c>
      <c r="AA130" s="81">
        <f t="shared" si="46"/>
        <v>11343.9144</v>
      </c>
    </row>
    <row r="131" spans="1:237" ht="28" customHeight="1" x14ac:dyDescent="0.35">
      <c r="C131" s="13" t="s">
        <v>317</v>
      </c>
      <c r="D131" s="81">
        <f>IFERROR(VLOOKUP(C131,'4.3.1 Bilan P.brutes EuST 2023'!$B$5:$N$41,13,FALSE),IFERROR((VLOOKUP('4.1 Bilan peaux brutes (2023)'!C131,'4.2.1 Bilan P.brutes FAO 2023'!$C$5:$D$200,2,FALSE)*75%),"-"))</f>
        <v>8.25</v>
      </c>
      <c r="E131" s="81">
        <f>IFERROR(VLOOKUP(C131,'4.3.1 Bilan P.brutes EuST 2023'!$B$5:$M$41,12,FALSE),IFERROR((VLOOKUP('4.1 Bilan peaux brutes (2023)'!C131,'4.2.1 Bilan P.brutes FAO 2023'!$C$5:$D$200,2)*25%),"-"))</f>
        <v>2.75</v>
      </c>
      <c r="F131" s="81" t="str">
        <f>IFERROR((VLOOKUP(C131,'4.2.1 Bilan P.brutes FAO 2023'!$C$5:$F$200,4,FALSE)*50%),"-")</f>
        <v>-</v>
      </c>
      <c r="G131" s="81" t="str">
        <f>IFERROR((VLOOKUP(C131,'4.2.1 Bilan P.brutes FAO 2023'!$C$5:$F$200,4,FALSE)*50%),"-")</f>
        <v>-</v>
      </c>
      <c r="H131" s="81" t="str">
        <f>IFERROR((VLOOKUP(C131,'4.2.1 Bilan P.brutes FAO 2023'!$C$5:$H$200,6,FALSE)*50%),"-")</f>
        <v>-</v>
      </c>
      <c r="I131" s="81" t="str">
        <f>IFERROR((VLOOKUP(C131,'4.2.1 Bilan P.brutes FAO 2023'!$C$5:$H$200,6,FALSE)*50%),"-")</f>
        <v>-</v>
      </c>
      <c r="J131" s="81">
        <f t="shared" si="39"/>
        <v>7.8374999999999995</v>
      </c>
      <c r="K131" s="81">
        <f t="shared" si="40"/>
        <v>2.6124999999999998</v>
      </c>
      <c r="L131" s="81" t="str">
        <f t="shared" si="47"/>
        <v>-</v>
      </c>
      <c r="M131" s="81" t="str">
        <f t="shared" si="48"/>
        <v>-</v>
      </c>
      <c r="N131" s="81" t="str">
        <f t="shared" si="49"/>
        <v>-</v>
      </c>
      <c r="O131" s="81" t="str">
        <f t="shared" si="50"/>
        <v>-</v>
      </c>
      <c r="P131" s="81">
        <f t="shared" si="51"/>
        <v>274.3125</v>
      </c>
      <c r="Q131" s="81">
        <f t="shared" si="52"/>
        <v>33.962499999999999</v>
      </c>
      <c r="R131" s="81" t="str">
        <f t="shared" si="53"/>
        <v>-</v>
      </c>
      <c r="S131" s="81" t="str">
        <f t="shared" si="54"/>
        <v>-</v>
      </c>
      <c r="T131" s="81" t="str">
        <f t="shared" si="55"/>
        <v>-</v>
      </c>
      <c r="U131" s="81" t="str">
        <f t="shared" si="56"/>
        <v>-</v>
      </c>
      <c r="V131" s="81">
        <f t="shared" si="41"/>
        <v>0.27431250000000001</v>
      </c>
      <c r="W131" s="81">
        <f t="shared" si="42"/>
        <v>3.39625E-2</v>
      </c>
      <c r="X131" s="81" t="str">
        <f t="shared" si="43"/>
        <v>-</v>
      </c>
      <c r="Y131" s="81" t="str">
        <f t="shared" si="44"/>
        <v>-</v>
      </c>
      <c r="Z131" s="81" t="str">
        <f t="shared" si="45"/>
        <v>-</v>
      </c>
      <c r="AA131" s="81" t="str">
        <f t="shared" si="46"/>
        <v>-</v>
      </c>
    </row>
    <row r="132" spans="1:237" ht="28" customHeight="1" x14ac:dyDescent="0.35">
      <c r="C132" s="13" t="s">
        <v>318</v>
      </c>
      <c r="D132" s="81">
        <f>IFERROR(VLOOKUP(C132,'4.3.1 Bilan P.brutes EuST 2023'!$B$5:$N$41,13,FALSE),IFERROR((VLOOKUP('4.1 Bilan peaux brutes (2023)'!C132,'4.2.1 Bilan P.brutes FAO 2023'!$C$5:$D$200,2,FALSE)*75%),"-"))</f>
        <v>239175</v>
      </c>
      <c r="E132" s="81">
        <f>IFERROR(VLOOKUP(C132,'4.3.1 Bilan P.brutes EuST 2023'!$B$5:$M$41,12,FALSE),IFERROR((VLOOKUP('4.1 Bilan peaux brutes (2023)'!C132,'4.2.1 Bilan P.brutes FAO 2023'!$C$5:$D$200,2)*25%),"-"))</f>
        <v>79725</v>
      </c>
      <c r="F132" s="81">
        <f>IFERROR((VLOOKUP(C132,'4.2.1 Bilan P.brutes FAO 2023'!$C$5:$F$200,4,FALSE)*50%),"-")</f>
        <v>556300</v>
      </c>
      <c r="G132" s="81">
        <f>IFERROR((VLOOKUP(C132,'4.2.1 Bilan P.brutes FAO 2023'!$C$5:$F$200,4,FALSE)*50%),"-")</f>
        <v>556300</v>
      </c>
      <c r="H132" s="81">
        <f>IFERROR((VLOOKUP(C132,'4.2.1 Bilan P.brutes FAO 2023'!$C$5:$H$200,6,FALSE)*50%),"-")</f>
        <v>13900</v>
      </c>
      <c r="I132" s="81">
        <f>IFERROR((VLOOKUP(C132,'4.2.1 Bilan P.brutes FAO 2023'!$C$5:$H$200,6,FALSE)*50%),"-")</f>
        <v>13900</v>
      </c>
      <c r="J132" s="81">
        <f t="shared" si="39"/>
        <v>227216.25</v>
      </c>
      <c r="K132" s="81">
        <f t="shared" si="40"/>
        <v>75738.75</v>
      </c>
      <c r="L132" s="81">
        <f t="shared" si="47"/>
        <v>222520</v>
      </c>
      <c r="M132" s="81">
        <f t="shared" si="48"/>
        <v>222520</v>
      </c>
      <c r="N132" s="81">
        <f t="shared" si="49"/>
        <v>5560</v>
      </c>
      <c r="O132" s="81">
        <f t="shared" si="50"/>
        <v>5560</v>
      </c>
      <c r="P132" s="81">
        <f t="shared" si="51"/>
        <v>7952568.75</v>
      </c>
      <c r="Q132" s="81">
        <f t="shared" si="52"/>
        <v>984603.75</v>
      </c>
      <c r="R132" s="81">
        <f t="shared" si="53"/>
        <v>667560</v>
      </c>
      <c r="S132" s="81">
        <f t="shared" si="54"/>
        <v>445040</v>
      </c>
      <c r="T132" s="81">
        <f t="shared" si="55"/>
        <v>16680</v>
      </c>
      <c r="U132" s="81">
        <f t="shared" si="56"/>
        <v>11120</v>
      </c>
      <c r="V132" s="81">
        <f t="shared" si="41"/>
        <v>7952.5687500000004</v>
      </c>
      <c r="W132" s="81">
        <f t="shared" si="42"/>
        <v>984.60374999999999</v>
      </c>
      <c r="X132" s="81">
        <f t="shared" si="43"/>
        <v>667.56</v>
      </c>
      <c r="Y132" s="81">
        <f t="shared" si="44"/>
        <v>445.04</v>
      </c>
      <c r="Z132" s="81">
        <f t="shared" si="45"/>
        <v>16.68</v>
      </c>
      <c r="AA132" s="81">
        <f t="shared" si="46"/>
        <v>11.12</v>
      </c>
    </row>
    <row r="133" spans="1:237" ht="28" customHeight="1" x14ac:dyDescent="0.35">
      <c r="C133" s="13" t="s">
        <v>320</v>
      </c>
      <c r="D133" s="81">
        <f>IFERROR(VLOOKUP(C133,'4.3.1 Bilan P.brutes EuST 2023'!$B$5:$N$41,13,FALSE),IFERROR((VLOOKUP('4.1 Bilan peaux brutes (2023)'!C133,'4.2.1 Bilan P.brutes FAO 2023'!$C$5:$D$200,2,FALSE)*75%),"-"))</f>
        <v>10546.5</v>
      </c>
      <c r="E133" s="81">
        <f>IFERROR(VLOOKUP(C133,'4.3.1 Bilan P.brutes EuST 2023'!$B$5:$M$41,12,FALSE),IFERROR((VLOOKUP('4.1 Bilan peaux brutes (2023)'!C133,'4.2.1 Bilan P.brutes FAO 2023'!$C$5:$D$200,2)*25%),"-"))</f>
        <v>3515.5</v>
      </c>
      <c r="F133" s="81">
        <f>IFERROR((VLOOKUP(C133,'4.2.1 Bilan P.brutes FAO 2023'!$C$5:$F$200,4,FALSE)*50%),"-")</f>
        <v>290.5</v>
      </c>
      <c r="G133" s="81">
        <f>IFERROR((VLOOKUP(C133,'4.2.1 Bilan P.brutes FAO 2023'!$C$5:$F$200,4,FALSE)*50%),"-")</f>
        <v>290.5</v>
      </c>
      <c r="H133" s="81">
        <f>IFERROR((VLOOKUP(C133,'4.2.1 Bilan P.brutes FAO 2023'!$C$5:$H$200,6,FALSE)*50%),"-")</f>
        <v>40</v>
      </c>
      <c r="I133" s="81">
        <f>IFERROR((VLOOKUP(C133,'4.2.1 Bilan P.brutes FAO 2023'!$C$5:$H$200,6,FALSE)*50%),"-")</f>
        <v>40</v>
      </c>
      <c r="J133" s="81">
        <f t="shared" si="39"/>
        <v>10019.174999999999</v>
      </c>
      <c r="K133" s="81">
        <f t="shared" si="40"/>
        <v>3339.7249999999999</v>
      </c>
      <c r="L133" s="81">
        <f t="shared" ref="L133:L162" si="57">IFERROR(F133*40%,"-")</f>
        <v>116.2</v>
      </c>
      <c r="M133" s="81">
        <f t="shared" ref="M133:M162" si="58">IFERROR(G133*40%,"-")</f>
        <v>116.2</v>
      </c>
      <c r="N133" s="81">
        <f t="shared" ref="N133:N162" si="59">IFERROR(H133*40%,"-")</f>
        <v>16</v>
      </c>
      <c r="O133" s="81">
        <f t="shared" ref="O133:O162" si="60">IFERROR(I133*40%,"-")</f>
        <v>16</v>
      </c>
      <c r="P133" s="81">
        <f t="shared" ref="P133:P162" si="61">IFERROR(J133*$AD$22,"-")</f>
        <v>350671.125</v>
      </c>
      <c r="Q133" s="81">
        <f t="shared" ref="Q133:Q162" si="62">IFERROR(K133*$AD$23,"-")</f>
        <v>43416.424999999996</v>
      </c>
      <c r="R133" s="81">
        <f t="shared" ref="R133:R162" si="63">IFERROR(L133*$AD$24,"-")</f>
        <v>348.6</v>
      </c>
      <c r="S133" s="81">
        <f t="shared" ref="S133:S162" si="64">IFERROR(M133*$AD$25,"-")</f>
        <v>232.4</v>
      </c>
      <c r="T133" s="81">
        <f t="shared" ref="T133:T162" si="65">IFERROR(N133*$AD$26,"-")</f>
        <v>48</v>
      </c>
      <c r="U133" s="81">
        <f t="shared" ref="U133:U162" si="66">IFERROR(O133*$AD$27,"-")</f>
        <v>32</v>
      </c>
      <c r="V133" s="81">
        <f t="shared" si="41"/>
        <v>350.67112500000002</v>
      </c>
      <c r="W133" s="81">
        <f t="shared" si="42"/>
        <v>43.416424999999997</v>
      </c>
      <c r="X133" s="81">
        <f t="shared" si="43"/>
        <v>0.34860000000000002</v>
      </c>
      <c r="Y133" s="81">
        <f t="shared" si="44"/>
        <v>0.2324</v>
      </c>
      <c r="Z133" s="81">
        <f t="shared" si="45"/>
        <v>4.8000000000000001E-2</v>
      </c>
      <c r="AA133" s="81">
        <f t="shared" si="46"/>
        <v>3.2000000000000001E-2</v>
      </c>
    </row>
    <row r="134" spans="1:237" ht="28" customHeight="1" x14ac:dyDescent="0.35">
      <c r="C134" s="13" t="s">
        <v>321</v>
      </c>
      <c r="D134" s="81">
        <f>IFERROR(VLOOKUP(C134,'4.3.1 Bilan P.brutes EuST 2023'!$B$5:$N$41,13,FALSE),IFERROR((VLOOKUP('4.1 Bilan peaux brutes (2023)'!C134,'4.2.1 Bilan P.brutes FAO 2023'!$C$5:$D$200,2,FALSE)*75%),"-"))</f>
        <v>3476563.5</v>
      </c>
      <c r="E134" s="81">
        <f>IFERROR(VLOOKUP(C134,'4.3.1 Bilan P.brutes EuST 2023'!$B$5:$M$41,12,FALSE),IFERROR((VLOOKUP('4.1 Bilan peaux brutes (2023)'!C134,'4.2.1 Bilan P.brutes FAO 2023'!$C$5:$D$200,2)*25%),"-"))</f>
        <v>1158854.5</v>
      </c>
      <c r="F134" s="81">
        <f>IFERROR((VLOOKUP(C134,'4.2.1 Bilan P.brutes FAO 2023'!$C$5:$F$200,4,FALSE)*50%),"-")</f>
        <v>10543911.5</v>
      </c>
      <c r="G134" s="81">
        <f>IFERROR((VLOOKUP(C134,'4.2.1 Bilan P.brutes FAO 2023'!$C$5:$F$200,4,FALSE)*50%),"-")</f>
        <v>10543911.5</v>
      </c>
      <c r="H134" s="81">
        <f>IFERROR((VLOOKUP(C134,'4.2.1 Bilan P.brutes FAO 2023'!$C$5:$H$200,6,FALSE)*50%),"-")</f>
        <v>58016</v>
      </c>
      <c r="I134" s="81">
        <f>IFERROR((VLOOKUP(C134,'4.2.1 Bilan P.brutes FAO 2023'!$C$5:$H$200,6,FALSE)*50%),"-")</f>
        <v>58016</v>
      </c>
      <c r="J134" s="81">
        <f t="shared" ref="J134:J194" si="67">IFERROR(D134*95%,"-")</f>
        <v>3302735.3249999997</v>
      </c>
      <c r="K134" s="81">
        <f t="shared" ref="K134:K194" si="68">IFERROR(E134*95%,"-")</f>
        <v>1100911.7749999999</v>
      </c>
      <c r="L134" s="81">
        <f t="shared" si="57"/>
        <v>4217564.6000000006</v>
      </c>
      <c r="M134" s="81">
        <f t="shared" si="58"/>
        <v>4217564.6000000006</v>
      </c>
      <c r="N134" s="81">
        <f t="shared" si="59"/>
        <v>23206.400000000001</v>
      </c>
      <c r="O134" s="81">
        <f t="shared" si="60"/>
        <v>23206.400000000001</v>
      </c>
      <c r="P134" s="81">
        <f t="shared" si="61"/>
        <v>115595736.37499999</v>
      </c>
      <c r="Q134" s="81">
        <f t="shared" si="62"/>
        <v>14311853.074999999</v>
      </c>
      <c r="R134" s="81">
        <f t="shared" si="63"/>
        <v>12652693.800000001</v>
      </c>
      <c r="S134" s="81">
        <f t="shared" si="64"/>
        <v>8435129.2000000011</v>
      </c>
      <c r="T134" s="81">
        <f t="shared" si="65"/>
        <v>69619.200000000012</v>
      </c>
      <c r="U134" s="81">
        <f t="shared" si="66"/>
        <v>46412.800000000003</v>
      </c>
      <c r="V134" s="81">
        <f t="shared" ref="V134:V194" si="69">IFERROR(P134/1000,"-")</f>
        <v>115595.73637499998</v>
      </c>
      <c r="W134" s="81">
        <f t="shared" ref="W134:W194" si="70">IFERROR(Q134/1000,"-")</f>
        <v>14311.853074999999</v>
      </c>
      <c r="X134" s="81">
        <f t="shared" ref="X134:X194" si="71">IFERROR(R134/1000,"-")</f>
        <v>12652.693800000001</v>
      </c>
      <c r="Y134" s="81">
        <f t="shared" ref="Y134:Y194" si="72">IFERROR(S134/1000,"-")</f>
        <v>8435.1292000000012</v>
      </c>
      <c r="Z134" s="81">
        <f t="shared" ref="Z134:Z194" si="73">IFERROR(T134/1000,"-")</f>
        <v>69.619200000000006</v>
      </c>
      <c r="AA134" s="81">
        <f t="shared" ref="AA134:AA194" si="74">IFERROR(U134/1000,"-")</f>
        <v>46.412800000000004</v>
      </c>
    </row>
    <row r="135" spans="1:237" ht="28" customHeight="1" x14ac:dyDescent="0.35">
      <c r="C135" s="13" t="s">
        <v>322</v>
      </c>
      <c r="D135" s="81">
        <f>IFERROR(VLOOKUP(C135,'4.3.1 Bilan P.brutes EuST 2023'!$B$5:$N$41,13,FALSE),IFERROR((VLOOKUP('4.1 Bilan peaux brutes (2023)'!C135,'4.2.1 Bilan P.brutes FAO 2023'!$C$5:$D$200,2,FALSE)*75%),"-"))</f>
        <v>93874.5</v>
      </c>
      <c r="E135" s="81">
        <f>IFERROR(VLOOKUP(C135,'4.3.1 Bilan P.brutes EuST 2023'!$B$5:$M$41,12,FALSE),IFERROR((VLOOKUP('4.1 Bilan peaux brutes (2023)'!C135,'4.2.1 Bilan P.brutes FAO 2023'!$C$5:$D$200,2)*25%),"-"))</f>
        <v>31291.5</v>
      </c>
      <c r="F135" s="81">
        <f>IFERROR((VLOOKUP(C135,'4.2.1 Bilan P.brutes FAO 2023'!$C$5:$F$200,4,FALSE)*50%),"-")</f>
        <v>566314</v>
      </c>
      <c r="G135" s="81">
        <f>IFERROR((VLOOKUP(C135,'4.2.1 Bilan P.brutes FAO 2023'!$C$5:$F$200,4,FALSE)*50%),"-")</f>
        <v>566314</v>
      </c>
      <c r="H135" s="81">
        <f>IFERROR((VLOOKUP(C135,'4.2.1 Bilan P.brutes FAO 2023'!$C$5:$H$200,6,FALSE)*50%),"-")</f>
        <v>378153</v>
      </c>
      <c r="I135" s="81">
        <f>IFERROR((VLOOKUP(C135,'4.2.1 Bilan P.brutes FAO 2023'!$C$5:$H$200,6,FALSE)*50%),"-")</f>
        <v>378153</v>
      </c>
      <c r="J135" s="81">
        <f t="shared" si="67"/>
        <v>89180.774999999994</v>
      </c>
      <c r="K135" s="81">
        <f t="shared" si="68"/>
        <v>29726.924999999999</v>
      </c>
      <c r="L135" s="81">
        <f t="shared" si="57"/>
        <v>226525.6</v>
      </c>
      <c r="M135" s="81">
        <f t="shared" si="58"/>
        <v>226525.6</v>
      </c>
      <c r="N135" s="81">
        <f t="shared" si="59"/>
        <v>151261.20000000001</v>
      </c>
      <c r="O135" s="81">
        <f t="shared" si="60"/>
        <v>151261.20000000001</v>
      </c>
      <c r="P135" s="81">
        <f t="shared" si="61"/>
        <v>3121327.125</v>
      </c>
      <c r="Q135" s="81">
        <f t="shared" si="62"/>
        <v>386450.02499999997</v>
      </c>
      <c r="R135" s="81">
        <f t="shared" si="63"/>
        <v>679576.8</v>
      </c>
      <c r="S135" s="81">
        <f t="shared" si="64"/>
        <v>453051.2</v>
      </c>
      <c r="T135" s="81">
        <f t="shared" si="65"/>
        <v>453783.60000000003</v>
      </c>
      <c r="U135" s="81">
        <f t="shared" si="66"/>
        <v>302522.40000000002</v>
      </c>
      <c r="V135" s="81">
        <f t="shared" si="69"/>
        <v>3121.3271249999998</v>
      </c>
      <c r="W135" s="81">
        <f t="shared" si="70"/>
        <v>386.45002499999998</v>
      </c>
      <c r="X135" s="81">
        <f t="shared" si="71"/>
        <v>679.57680000000005</v>
      </c>
      <c r="Y135" s="81">
        <f t="shared" si="72"/>
        <v>453.05119999999999</v>
      </c>
      <c r="Z135" s="81">
        <f t="shared" si="73"/>
        <v>453.78360000000004</v>
      </c>
      <c r="AA135" s="81">
        <f t="shared" si="74"/>
        <v>302.5224</v>
      </c>
    </row>
    <row r="136" spans="1:237" ht="28" customHeight="1" x14ac:dyDescent="0.35">
      <c r="C136" s="13" t="s">
        <v>323</v>
      </c>
      <c r="D136" s="81">
        <f>IFERROR(VLOOKUP(C136,'4.3.1 Bilan P.brutes EuST 2023'!$B$5:$N$41,13,FALSE),IFERROR((VLOOKUP('4.1 Bilan peaux brutes (2023)'!C136,'4.2.1 Bilan P.brutes FAO 2023'!$C$5:$D$200,2,FALSE)*75%),"-"))</f>
        <v>992845.5</v>
      </c>
      <c r="E136" s="81">
        <f>IFERROR(VLOOKUP(C136,'4.3.1 Bilan P.brutes EuST 2023'!$B$5:$M$41,12,FALSE),IFERROR((VLOOKUP('4.1 Bilan peaux brutes (2023)'!C136,'4.2.1 Bilan P.brutes FAO 2023'!$C$5:$D$200,2)*25%),"-"))</f>
        <v>330948.5</v>
      </c>
      <c r="F136" s="81">
        <f>IFERROR((VLOOKUP(C136,'4.2.1 Bilan P.brutes FAO 2023'!$C$5:$F$200,4,FALSE)*50%),"-")</f>
        <v>222890</v>
      </c>
      <c r="G136" s="81">
        <f>IFERROR((VLOOKUP(C136,'4.2.1 Bilan P.brutes FAO 2023'!$C$5:$F$200,4,FALSE)*50%),"-")</f>
        <v>222890</v>
      </c>
      <c r="H136" s="81">
        <f>IFERROR((VLOOKUP(C136,'4.2.1 Bilan P.brutes FAO 2023'!$C$5:$H$200,6,FALSE)*50%),"-")</f>
        <v>1682046.5</v>
      </c>
      <c r="I136" s="81">
        <f>IFERROR((VLOOKUP(C136,'4.2.1 Bilan P.brutes FAO 2023'!$C$5:$H$200,6,FALSE)*50%),"-")</f>
        <v>1682046.5</v>
      </c>
      <c r="J136" s="81">
        <f t="shared" si="67"/>
        <v>943203.22499999998</v>
      </c>
      <c r="K136" s="81">
        <f t="shared" si="68"/>
        <v>314401.07500000001</v>
      </c>
      <c r="L136" s="81">
        <f t="shared" si="57"/>
        <v>89156</v>
      </c>
      <c r="M136" s="81">
        <f t="shared" si="58"/>
        <v>89156</v>
      </c>
      <c r="N136" s="81">
        <f t="shared" si="59"/>
        <v>672818.60000000009</v>
      </c>
      <c r="O136" s="81">
        <f t="shared" si="60"/>
        <v>672818.60000000009</v>
      </c>
      <c r="P136" s="81">
        <f t="shared" si="61"/>
        <v>33012112.875</v>
      </c>
      <c r="Q136" s="81">
        <f t="shared" si="62"/>
        <v>4087213.9750000001</v>
      </c>
      <c r="R136" s="81">
        <f t="shared" si="63"/>
        <v>267468</v>
      </c>
      <c r="S136" s="81">
        <f t="shared" si="64"/>
        <v>178312</v>
      </c>
      <c r="T136" s="81">
        <f t="shared" si="65"/>
        <v>2018455.8000000003</v>
      </c>
      <c r="U136" s="81">
        <f t="shared" si="66"/>
        <v>1345637.2000000002</v>
      </c>
      <c r="V136" s="81">
        <f t="shared" si="69"/>
        <v>33012.112874999999</v>
      </c>
      <c r="W136" s="81">
        <f t="shared" si="70"/>
        <v>4087.2139750000001</v>
      </c>
      <c r="X136" s="81">
        <f t="shared" si="71"/>
        <v>267.46800000000002</v>
      </c>
      <c r="Y136" s="81">
        <f t="shared" si="72"/>
        <v>178.31200000000001</v>
      </c>
      <c r="Z136" s="81">
        <f t="shared" si="73"/>
        <v>2018.4558000000002</v>
      </c>
      <c r="AA136" s="81">
        <f t="shared" si="74"/>
        <v>1345.6372000000001</v>
      </c>
    </row>
    <row r="137" spans="1:237" ht="28" customHeight="1" x14ac:dyDescent="0.35">
      <c r="C137" s="13" t="s">
        <v>324</v>
      </c>
      <c r="D137" s="81">
        <f>IFERROR(VLOOKUP(C137,'4.3.1 Bilan P.brutes EuST 2023'!$B$5:$N$41,13,FALSE),IFERROR((VLOOKUP('4.1 Bilan peaux brutes (2023)'!C137,'4.2.1 Bilan P.brutes FAO 2023'!$C$5:$D$200,2,FALSE)*75%),"-"))</f>
        <v>4403340</v>
      </c>
      <c r="E137" s="81">
        <f>IFERROR(VLOOKUP(C137,'4.3.1 Bilan P.brutes EuST 2023'!$B$5:$M$41,12,FALSE),IFERROR((VLOOKUP('4.1 Bilan peaux brutes (2023)'!C137,'4.2.1 Bilan P.brutes FAO 2023'!$C$5:$D$200,2)*25%),"-"))</f>
        <v>1467780</v>
      </c>
      <c r="F137" s="81">
        <f>IFERROR((VLOOKUP(C137,'4.2.1 Bilan P.brutes FAO 2023'!$C$5:$F$200,4,FALSE)*50%),"-")</f>
        <v>4820239</v>
      </c>
      <c r="G137" s="81">
        <f>IFERROR((VLOOKUP(C137,'4.2.1 Bilan P.brutes FAO 2023'!$C$5:$F$200,4,FALSE)*50%),"-")</f>
        <v>4820239</v>
      </c>
      <c r="H137" s="81" t="str">
        <f>IFERROR((VLOOKUP(C137,'4.2.1 Bilan P.brutes FAO 2023'!$C$5:$H$200,6,FALSE)*50%),"-")</f>
        <v>-</v>
      </c>
      <c r="I137" s="81" t="str">
        <f>IFERROR((VLOOKUP(C137,'4.2.1 Bilan P.brutes FAO 2023'!$C$5:$H$200,6,FALSE)*50%),"-")</f>
        <v>-</v>
      </c>
      <c r="J137" s="81">
        <f t="shared" si="67"/>
        <v>4183173</v>
      </c>
      <c r="K137" s="81">
        <f t="shared" si="68"/>
        <v>1394391</v>
      </c>
      <c r="L137" s="81">
        <f t="shared" si="57"/>
        <v>1928095.6</v>
      </c>
      <c r="M137" s="81">
        <f t="shared" si="58"/>
        <v>1928095.6</v>
      </c>
      <c r="N137" s="81" t="str">
        <f t="shared" si="59"/>
        <v>-</v>
      </c>
      <c r="O137" s="81" t="str">
        <f t="shared" si="60"/>
        <v>-</v>
      </c>
      <c r="P137" s="81">
        <f t="shared" si="61"/>
        <v>146411055</v>
      </c>
      <c r="Q137" s="81">
        <f t="shared" si="62"/>
        <v>18127083</v>
      </c>
      <c r="R137" s="81">
        <f t="shared" si="63"/>
        <v>5784286.8000000007</v>
      </c>
      <c r="S137" s="81">
        <f t="shared" si="64"/>
        <v>3856191.2</v>
      </c>
      <c r="T137" s="81" t="str">
        <f t="shared" si="65"/>
        <v>-</v>
      </c>
      <c r="U137" s="81" t="str">
        <f t="shared" si="66"/>
        <v>-</v>
      </c>
      <c r="V137" s="81">
        <f t="shared" si="69"/>
        <v>146411.05499999999</v>
      </c>
      <c r="W137" s="81">
        <f t="shared" si="70"/>
        <v>18127.082999999999</v>
      </c>
      <c r="X137" s="81">
        <f t="shared" si="71"/>
        <v>5784.2868000000008</v>
      </c>
      <c r="Y137" s="81">
        <f t="shared" si="72"/>
        <v>3856.1912000000002</v>
      </c>
      <c r="Z137" s="81" t="str">
        <f t="shared" si="73"/>
        <v>-</v>
      </c>
      <c r="AA137" s="81" t="str">
        <f t="shared" si="74"/>
        <v>-</v>
      </c>
    </row>
    <row r="138" spans="1:237" ht="28" customHeight="1" x14ac:dyDescent="0.35">
      <c r="C138" s="13" t="s">
        <v>325</v>
      </c>
      <c r="D138" s="81">
        <f>IFERROR(VLOOKUP(C138,'4.3.1 Bilan P.brutes EuST 2023'!$B$5:$N$41,13,FALSE),IFERROR((VLOOKUP('4.1 Bilan peaux brutes (2023)'!C138,'4.2.1 Bilan P.brutes FAO 2023'!$C$5:$D$200,2,FALSE)*75%),"-"))</f>
        <v>7590750</v>
      </c>
      <c r="E138" s="81">
        <f>IFERROR(VLOOKUP(C138,'4.3.1 Bilan P.brutes EuST 2023'!$B$5:$M$41,12,FALSE),IFERROR((VLOOKUP('4.1 Bilan peaux brutes (2023)'!C138,'4.2.1 Bilan P.brutes FAO 2023'!$C$5:$D$200,2)*25%),"-"))</f>
        <v>2530250</v>
      </c>
      <c r="F138" s="81">
        <f>IFERROR((VLOOKUP(C138,'4.2.1 Bilan P.brutes FAO 2023'!$C$5:$F$200,4,FALSE)*50%),"-")</f>
        <v>7762000</v>
      </c>
      <c r="G138" s="81">
        <f>IFERROR((VLOOKUP(C138,'4.2.1 Bilan P.brutes FAO 2023'!$C$5:$F$200,4,FALSE)*50%),"-")</f>
        <v>7762000</v>
      </c>
      <c r="H138" s="81">
        <f>IFERROR((VLOOKUP(C138,'4.2.1 Bilan P.brutes FAO 2023'!$C$5:$H$200,6,FALSE)*50%),"-")</f>
        <v>23323500</v>
      </c>
      <c r="I138" s="81">
        <f>IFERROR((VLOOKUP(C138,'4.2.1 Bilan P.brutes FAO 2023'!$C$5:$H$200,6,FALSE)*50%),"-")</f>
        <v>23323500</v>
      </c>
      <c r="J138" s="81">
        <f t="shared" si="67"/>
        <v>7211212.5</v>
      </c>
      <c r="K138" s="81">
        <f t="shared" si="68"/>
        <v>2403737.5</v>
      </c>
      <c r="L138" s="81">
        <f t="shared" si="57"/>
        <v>3104800</v>
      </c>
      <c r="M138" s="81">
        <f t="shared" si="58"/>
        <v>3104800</v>
      </c>
      <c r="N138" s="81">
        <f t="shared" si="59"/>
        <v>9329400</v>
      </c>
      <c r="O138" s="81">
        <f t="shared" si="60"/>
        <v>9329400</v>
      </c>
      <c r="P138" s="81">
        <f t="shared" si="61"/>
        <v>252392437.5</v>
      </c>
      <c r="Q138" s="81">
        <f t="shared" si="62"/>
        <v>31248587.5</v>
      </c>
      <c r="R138" s="81">
        <f t="shared" si="63"/>
        <v>9314400</v>
      </c>
      <c r="S138" s="81">
        <f t="shared" si="64"/>
        <v>6209600</v>
      </c>
      <c r="T138" s="81">
        <f t="shared" si="65"/>
        <v>27988200</v>
      </c>
      <c r="U138" s="81">
        <f t="shared" si="66"/>
        <v>18658800</v>
      </c>
      <c r="V138" s="81">
        <f t="shared" si="69"/>
        <v>252392.4375</v>
      </c>
      <c r="W138" s="81">
        <f t="shared" si="70"/>
        <v>31248.587500000001</v>
      </c>
      <c r="X138" s="81">
        <f t="shared" si="71"/>
        <v>9314.4</v>
      </c>
      <c r="Y138" s="81">
        <f t="shared" si="72"/>
        <v>6209.6</v>
      </c>
      <c r="Z138" s="81">
        <f t="shared" si="73"/>
        <v>27988.2</v>
      </c>
      <c r="AA138" s="81">
        <f t="shared" si="74"/>
        <v>18658.8</v>
      </c>
    </row>
    <row r="139" spans="1:237" ht="28" customHeight="1" x14ac:dyDescent="0.35">
      <c r="C139" s="13" t="s">
        <v>327</v>
      </c>
      <c r="D139" s="81" t="str">
        <f>IFERROR(VLOOKUP(C139,'4.3.1 Bilan P.brutes EuST 2023'!$B$5:$N$41,13,FALSE),IFERROR((VLOOKUP('4.1 Bilan peaux brutes (2023)'!C139,'4.2.1 Bilan P.brutes FAO 2023'!$C$5:$D$200,2,FALSE)*75%),"-"))</f>
        <v>-</v>
      </c>
      <c r="E139" s="81" t="str">
        <f>IFERROR(VLOOKUP(C139,'4.3.1 Bilan P.brutes EuST 2023'!$B$5:$M$41,12,FALSE),IFERROR((VLOOKUP('4.1 Bilan peaux brutes (2023)'!C139,'4.2.1 Bilan P.brutes FAO 2023'!$C$5:$D$200,2)*25%),"-"))</f>
        <v>-</v>
      </c>
      <c r="F139" s="81" t="str">
        <f>IFERROR((VLOOKUP(C139,'4.2.1 Bilan P.brutes FAO 2023'!$C$5:$F$200,4,FALSE)*50%),"-")</f>
        <v>-</v>
      </c>
      <c r="G139" s="81" t="str">
        <f>IFERROR((VLOOKUP(C139,'4.2.1 Bilan P.brutes FAO 2023'!$C$5:$F$200,4,FALSE)*50%),"-")</f>
        <v>-</v>
      </c>
      <c r="H139" s="81" t="str">
        <f>IFERROR((VLOOKUP(C139,'4.2.1 Bilan P.brutes FAO 2023'!$C$5:$H$200,6,FALSE)*50%),"-")</f>
        <v>-</v>
      </c>
      <c r="I139" s="81" t="str">
        <f>IFERROR((VLOOKUP(C139,'4.2.1 Bilan P.brutes FAO 2023'!$C$5:$H$200,6,FALSE)*50%),"-")</f>
        <v>-</v>
      </c>
      <c r="J139" s="81" t="str">
        <f t="shared" si="67"/>
        <v>-</v>
      </c>
      <c r="K139" s="81" t="str">
        <f t="shared" si="68"/>
        <v>-</v>
      </c>
      <c r="L139" s="81" t="str">
        <f t="shared" si="57"/>
        <v>-</v>
      </c>
      <c r="M139" s="81" t="str">
        <f t="shared" si="58"/>
        <v>-</v>
      </c>
      <c r="N139" s="81" t="str">
        <f t="shared" si="59"/>
        <v>-</v>
      </c>
      <c r="O139" s="81" t="str">
        <f t="shared" si="60"/>
        <v>-</v>
      </c>
      <c r="P139" s="81" t="str">
        <f t="shared" si="61"/>
        <v>-</v>
      </c>
      <c r="Q139" s="81" t="str">
        <f t="shared" si="62"/>
        <v>-</v>
      </c>
      <c r="R139" s="81" t="str">
        <f t="shared" si="63"/>
        <v>-</v>
      </c>
      <c r="S139" s="81" t="str">
        <f t="shared" si="64"/>
        <v>-</v>
      </c>
      <c r="T139" s="81" t="str">
        <f t="shared" si="65"/>
        <v>-</v>
      </c>
      <c r="U139" s="81" t="str">
        <f t="shared" si="66"/>
        <v>-</v>
      </c>
      <c r="V139" s="81" t="str">
        <f t="shared" si="69"/>
        <v>-</v>
      </c>
      <c r="W139" s="81" t="str">
        <f t="shared" si="70"/>
        <v>-</v>
      </c>
      <c r="X139" s="81" t="str">
        <f t="shared" si="71"/>
        <v>-</v>
      </c>
      <c r="Y139" s="81" t="str">
        <f t="shared" si="72"/>
        <v>-</v>
      </c>
      <c r="Z139" s="81" t="str">
        <f t="shared" si="73"/>
        <v>-</v>
      </c>
      <c r="AA139" s="81" t="str">
        <f t="shared" si="74"/>
        <v>-</v>
      </c>
    </row>
    <row r="140" spans="1:237" ht="28" customHeight="1" x14ac:dyDescent="0.35">
      <c r="C140" s="13" t="s">
        <v>328</v>
      </c>
      <c r="D140" s="81">
        <f>IFERROR(VLOOKUP(C140,'4.3.1 Bilan P.brutes EuST 2023'!$B$5:$N$41,13,FALSE),IFERROR((VLOOKUP('4.1 Bilan peaux brutes (2023)'!C140,'4.2.1 Bilan P.brutes FAO 2023'!$C$5:$D$200,2,FALSE)*75%),"-"))</f>
        <v>249138.75</v>
      </c>
      <c r="E140" s="81">
        <f>IFERROR(VLOOKUP(C140,'4.3.1 Bilan P.brutes EuST 2023'!$B$5:$M$41,12,FALSE),IFERROR((VLOOKUP('4.1 Bilan peaux brutes (2023)'!C140,'4.2.1 Bilan P.brutes FAO 2023'!$C$5:$D$200,2)*25%),"-"))</f>
        <v>83046.25</v>
      </c>
      <c r="F140" s="81" t="str">
        <f>IFERROR((VLOOKUP(C140,'4.2.1 Bilan P.brutes FAO 2023'!$C$5:$F$200,4,FALSE)*50%),"-")</f>
        <v>-</v>
      </c>
      <c r="G140" s="81" t="str">
        <f>IFERROR((VLOOKUP(C140,'4.2.1 Bilan P.brutes FAO 2023'!$C$5:$F$200,4,FALSE)*50%),"-")</f>
        <v>-</v>
      </c>
      <c r="H140" s="81" t="str">
        <f>IFERROR((VLOOKUP(C140,'4.2.1 Bilan P.brutes FAO 2023'!$C$5:$H$200,6,FALSE)*50%),"-")</f>
        <v>-</v>
      </c>
      <c r="I140" s="81" t="str">
        <f>IFERROR((VLOOKUP(C140,'4.2.1 Bilan P.brutes FAO 2023'!$C$5:$H$200,6,FALSE)*50%),"-")</f>
        <v>-</v>
      </c>
      <c r="J140" s="81">
        <f t="shared" si="67"/>
        <v>236681.8125</v>
      </c>
      <c r="K140" s="81">
        <f t="shared" si="68"/>
        <v>78893.9375</v>
      </c>
      <c r="L140" s="81" t="str">
        <f t="shared" si="57"/>
        <v>-</v>
      </c>
      <c r="M140" s="81" t="str">
        <f t="shared" si="58"/>
        <v>-</v>
      </c>
      <c r="N140" s="81" t="str">
        <f t="shared" si="59"/>
        <v>-</v>
      </c>
      <c r="O140" s="81" t="str">
        <f t="shared" si="60"/>
        <v>-</v>
      </c>
      <c r="P140" s="81">
        <f t="shared" si="61"/>
        <v>8283863.4375</v>
      </c>
      <c r="Q140" s="81">
        <f t="shared" si="62"/>
        <v>1025621.1875</v>
      </c>
      <c r="R140" s="81" t="str">
        <f t="shared" si="63"/>
        <v>-</v>
      </c>
      <c r="S140" s="81" t="str">
        <f t="shared" si="64"/>
        <v>-</v>
      </c>
      <c r="T140" s="81" t="str">
        <f t="shared" si="65"/>
        <v>-</v>
      </c>
      <c r="U140" s="81" t="str">
        <f t="shared" si="66"/>
        <v>-</v>
      </c>
      <c r="V140" s="81">
        <f t="shared" si="69"/>
        <v>8283.8634375000001</v>
      </c>
      <c r="W140" s="81">
        <f t="shared" si="70"/>
        <v>1025.6211874999999</v>
      </c>
      <c r="X140" s="81" t="str">
        <f t="shared" si="71"/>
        <v>-</v>
      </c>
      <c r="Y140" s="81" t="str">
        <f t="shared" si="72"/>
        <v>-</v>
      </c>
      <c r="Z140" s="81" t="str">
        <f t="shared" si="73"/>
        <v>-</v>
      </c>
      <c r="AA140" s="81" t="str">
        <f t="shared" si="74"/>
        <v>-</v>
      </c>
    </row>
    <row r="141" spans="1:237" ht="28" customHeight="1" x14ac:dyDescent="0.35">
      <c r="C141" s="13" t="s">
        <v>329</v>
      </c>
      <c r="D141" s="81">
        <f>IFERROR(VLOOKUP(C141,'4.3.1 Bilan P.brutes EuST 2023'!$B$5:$N$41,13,FALSE),IFERROR((VLOOKUP('4.1 Bilan peaux brutes (2023)'!C141,'4.2.1 Bilan P.brutes FAO 2023'!$C$5:$D$200,2,FALSE)*75%),"-"))</f>
        <v>16094.25</v>
      </c>
      <c r="E141" s="81">
        <f>IFERROR(VLOOKUP(C141,'4.3.1 Bilan P.brutes EuST 2023'!$B$5:$M$41,12,FALSE),IFERROR((VLOOKUP('4.1 Bilan peaux brutes (2023)'!C141,'4.2.1 Bilan P.brutes FAO 2023'!$C$5:$D$200,2)*25%),"-"))</f>
        <v>5364.75</v>
      </c>
      <c r="F141" s="81">
        <f>IFERROR((VLOOKUP(C141,'4.2.1 Bilan P.brutes FAO 2023'!$C$5:$F$200,4,FALSE)*50%),"-")</f>
        <v>1072</v>
      </c>
      <c r="G141" s="81">
        <f>IFERROR((VLOOKUP(C141,'4.2.1 Bilan P.brutes FAO 2023'!$C$5:$F$200,4,FALSE)*50%),"-")</f>
        <v>1072</v>
      </c>
      <c r="H141" s="81">
        <f>IFERROR((VLOOKUP(C141,'4.2.1 Bilan P.brutes FAO 2023'!$C$5:$H$200,6,FALSE)*50%),"-")</f>
        <v>321.5</v>
      </c>
      <c r="I141" s="81">
        <f>IFERROR((VLOOKUP(C141,'4.2.1 Bilan P.brutes FAO 2023'!$C$5:$H$200,6,FALSE)*50%),"-")</f>
        <v>321.5</v>
      </c>
      <c r="J141" s="81">
        <f t="shared" si="67"/>
        <v>15289.537499999999</v>
      </c>
      <c r="K141" s="81">
        <f t="shared" si="68"/>
        <v>5096.5124999999998</v>
      </c>
      <c r="L141" s="81">
        <f t="shared" si="57"/>
        <v>428.8</v>
      </c>
      <c r="M141" s="81">
        <f t="shared" si="58"/>
        <v>428.8</v>
      </c>
      <c r="N141" s="81">
        <f t="shared" si="59"/>
        <v>128.6</v>
      </c>
      <c r="O141" s="81">
        <f t="shared" si="60"/>
        <v>128.6</v>
      </c>
      <c r="P141" s="81">
        <f t="shared" si="61"/>
        <v>535133.8125</v>
      </c>
      <c r="Q141" s="81">
        <f t="shared" si="62"/>
        <v>66254.662499999991</v>
      </c>
      <c r="R141" s="81">
        <f t="shared" si="63"/>
        <v>1286.4000000000001</v>
      </c>
      <c r="S141" s="81">
        <f t="shared" si="64"/>
        <v>857.6</v>
      </c>
      <c r="T141" s="81">
        <f t="shared" si="65"/>
        <v>385.79999999999995</v>
      </c>
      <c r="U141" s="81">
        <f t="shared" si="66"/>
        <v>257.2</v>
      </c>
      <c r="V141" s="81">
        <f t="shared" si="69"/>
        <v>535.13381249999998</v>
      </c>
      <c r="W141" s="81">
        <f t="shared" si="70"/>
        <v>66.254662499999995</v>
      </c>
      <c r="X141" s="81">
        <f t="shared" si="71"/>
        <v>1.2864</v>
      </c>
      <c r="Y141" s="81">
        <f t="shared" si="72"/>
        <v>0.85760000000000003</v>
      </c>
      <c r="Z141" s="81">
        <f t="shared" si="73"/>
        <v>0.38579999999999998</v>
      </c>
      <c r="AA141" s="81">
        <f t="shared" si="74"/>
        <v>0.25719999999999998</v>
      </c>
    </row>
    <row r="142" spans="1:237" ht="28" customHeight="1" x14ac:dyDescent="0.35">
      <c r="C142" s="13" t="s">
        <v>330</v>
      </c>
      <c r="D142" s="81">
        <f>IFERROR(VLOOKUP(C142,'4.3.1 Bilan P.brutes EuST 2023'!$B$5:$N$41,13,FALSE),IFERROR((VLOOKUP('4.1 Bilan peaux brutes (2023)'!C142,'4.2.1 Bilan P.brutes FAO 2023'!$C$5:$D$200,2,FALSE)*75%),"-"))</f>
        <v>1493280</v>
      </c>
      <c r="E142" s="81">
        <f>IFERROR(VLOOKUP(C142,'4.3.1 Bilan P.brutes EuST 2023'!$B$5:$M$41,12,FALSE),IFERROR((VLOOKUP('4.1 Bilan peaux brutes (2023)'!C142,'4.2.1 Bilan P.brutes FAO 2023'!$C$5:$D$200,2)*25%),"-"))</f>
        <v>497760</v>
      </c>
      <c r="F142" s="81">
        <f>IFERROR((VLOOKUP(C142,'4.2.1 Bilan P.brutes FAO 2023'!$C$5:$F$200,4,FALSE)*50%),"-")</f>
        <v>71055</v>
      </c>
      <c r="G142" s="81">
        <f>IFERROR((VLOOKUP(C142,'4.2.1 Bilan P.brutes FAO 2023'!$C$5:$F$200,4,FALSE)*50%),"-")</f>
        <v>71055</v>
      </c>
      <c r="H142" s="81">
        <f>IFERROR((VLOOKUP(C142,'4.2.1 Bilan P.brutes FAO 2023'!$C$5:$H$200,6,FALSE)*50%),"-")</f>
        <v>62122.5</v>
      </c>
      <c r="I142" s="81">
        <f>IFERROR((VLOOKUP(C142,'4.2.1 Bilan P.brutes FAO 2023'!$C$5:$H$200,6,FALSE)*50%),"-")</f>
        <v>62122.5</v>
      </c>
      <c r="J142" s="81">
        <f t="shared" si="67"/>
        <v>1418616</v>
      </c>
      <c r="K142" s="81">
        <f t="shared" si="68"/>
        <v>472872</v>
      </c>
      <c r="L142" s="81">
        <f t="shared" si="57"/>
        <v>28422</v>
      </c>
      <c r="M142" s="81">
        <f t="shared" si="58"/>
        <v>28422</v>
      </c>
      <c r="N142" s="81">
        <f t="shared" si="59"/>
        <v>24849</v>
      </c>
      <c r="O142" s="81">
        <f t="shared" si="60"/>
        <v>24849</v>
      </c>
      <c r="P142" s="81">
        <f t="shared" si="61"/>
        <v>49651560</v>
      </c>
      <c r="Q142" s="81">
        <f t="shared" si="62"/>
        <v>6147336</v>
      </c>
      <c r="R142" s="81">
        <f t="shared" si="63"/>
        <v>85266</v>
      </c>
      <c r="S142" s="81">
        <f t="shared" si="64"/>
        <v>56844</v>
      </c>
      <c r="T142" s="81">
        <f t="shared" si="65"/>
        <v>74547</v>
      </c>
      <c r="U142" s="81">
        <f t="shared" si="66"/>
        <v>49698</v>
      </c>
      <c r="V142" s="81">
        <f t="shared" si="69"/>
        <v>49651.56</v>
      </c>
      <c r="W142" s="81">
        <f t="shared" si="70"/>
        <v>6147.3360000000002</v>
      </c>
      <c r="X142" s="81">
        <f t="shared" si="71"/>
        <v>85.266000000000005</v>
      </c>
      <c r="Y142" s="81">
        <f t="shared" si="72"/>
        <v>56.844000000000001</v>
      </c>
      <c r="Z142" s="81">
        <f t="shared" si="73"/>
        <v>74.546999999999997</v>
      </c>
      <c r="AA142" s="81">
        <f t="shared" si="74"/>
        <v>49.698</v>
      </c>
    </row>
    <row r="143" spans="1:237" s="82" customFormat="1" ht="28" customHeight="1" x14ac:dyDescent="0.35">
      <c r="A143" s="14"/>
      <c r="B143" s="14"/>
      <c r="C143" s="13" t="s">
        <v>528</v>
      </c>
      <c r="D143" s="83">
        <f>IFERROR(VLOOKUP(C143,'4.3.1 Bilan P.brutes EuST 2023'!$B$5:$N$41,13,FALSE),IFERROR((VLOOKUP('4.1 Bilan peaux brutes (2023)'!C143,'4.2.1 Bilan P.brutes FAO 2023'!$C$5:$D$200,2,FALSE)*75%),"-"))</f>
        <v>736780</v>
      </c>
      <c r="E143" s="83">
        <f>IFERROR(VLOOKUP(C143,'4.3.1 Bilan P.brutes EuST 2023'!$B$5:$M$41,12,FALSE),IFERROR((VLOOKUP('4.1 Bilan peaux brutes (2023)'!C143,'4.2.1 Bilan P.brutes FAO 2023'!$C$5:$D$200,2)*25%),"-"))</f>
        <v>1405600</v>
      </c>
      <c r="F143" s="83">
        <f>IFERROR((VLOOKUP(C143,'4.2.1 Bilan P.brutes FAO 2023'!$C$5:$F$200,4,FALSE)*50%),"-")</f>
        <v>368635</v>
      </c>
      <c r="G143" s="83">
        <f>IFERROR((VLOOKUP(C143,'4.2.1 Bilan P.brutes FAO 2023'!$C$5:$F$200,4,FALSE)*50%),"-")</f>
        <v>368635</v>
      </c>
      <c r="H143" s="83">
        <f>IFERROR((VLOOKUP(C143,'4.2.1 Bilan P.brutes FAO 2023'!$C$5:$H$200,6,FALSE)*50%),"-")</f>
        <v>100350</v>
      </c>
      <c r="I143" s="83">
        <f>IFERROR((VLOOKUP(C143,'4.2.1 Bilan P.brutes FAO 2023'!$C$5:$H$200,6,FALSE)*50%),"-")</f>
        <v>100350</v>
      </c>
      <c r="J143" s="83">
        <f t="shared" si="67"/>
        <v>699941</v>
      </c>
      <c r="K143" s="83">
        <f t="shared" si="68"/>
        <v>1335320</v>
      </c>
      <c r="L143" s="83">
        <f t="shared" si="57"/>
        <v>147454</v>
      </c>
      <c r="M143" s="83">
        <f t="shared" si="58"/>
        <v>147454</v>
      </c>
      <c r="N143" s="83">
        <f t="shared" si="59"/>
        <v>40140</v>
      </c>
      <c r="O143" s="83">
        <f t="shared" si="60"/>
        <v>40140</v>
      </c>
      <c r="P143" s="83">
        <f t="shared" si="61"/>
        <v>24497935</v>
      </c>
      <c r="Q143" s="83">
        <f t="shared" si="62"/>
        <v>17359160</v>
      </c>
      <c r="R143" s="83">
        <f t="shared" si="63"/>
        <v>442362</v>
      </c>
      <c r="S143" s="83">
        <f t="shared" si="64"/>
        <v>294908</v>
      </c>
      <c r="T143" s="83">
        <f t="shared" si="65"/>
        <v>120420</v>
      </c>
      <c r="U143" s="83">
        <f t="shared" si="66"/>
        <v>80280</v>
      </c>
      <c r="V143" s="151">
        <f t="shared" si="69"/>
        <v>24497.935000000001</v>
      </c>
      <c r="W143" s="151">
        <f t="shared" si="70"/>
        <v>17359.16</v>
      </c>
      <c r="X143" s="151">
        <f t="shared" si="71"/>
        <v>442.36200000000002</v>
      </c>
      <c r="Y143" s="151">
        <f t="shared" si="72"/>
        <v>294.90800000000002</v>
      </c>
      <c r="Z143" s="151">
        <f t="shared" si="73"/>
        <v>120.42</v>
      </c>
      <c r="AA143" s="151">
        <f t="shared" si="74"/>
        <v>80.28</v>
      </c>
      <c r="AB143" s="14"/>
      <c r="AC143" s="14"/>
      <c r="AD143" s="14"/>
      <c r="AE143" s="14"/>
      <c r="AF143" s="14"/>
      <c r="AG143" s="14"/>
      <c r="AH143" s="14"/>
      <c r="AI143" s="14"/>
      <c r="AJ143" s="14"/>
      <c r="AK143" s="14"/>
      <c r="AL143" s="14"/>
      <c r="AM143" s="14"/>
      <c r="AN143" s="14"/>
      <c r="AO143" s="14"/>
      <c r="AP143" s="14"/>
      <c r="AQ143" s="14"/>
      <c r="AR143" s="14"/>
      <c r="AS143" s="14"/>
      <c r="AT143" s="14"/>
      <c r="AU143" s="14"/>
      <c r="AV143" s="14"/>
      <c r="AW143" s="14"/>
      <c r="AX143" s="14"/>
      <c r="AY143" s="14"/>
      <c r="AZ143" s="14"/>
      <c r="BA143" s="14"/>
      <c r="BB143" s="14"/>
      <c r="BC143" s="14"/>
      <c r="BD143" s="14"/>
      <c r="BE143" s="14"/>
      <c r="BF143" s="14"/>
      <c r="BG143" s="14"/>
      <c r="BH143" s="14"/>
      <c r="BI143" s="14"/>
      <c r="BJ143" s="14"/>
      <c r="BK143" s="14"/>
      <c r="BL143" s="14"/>
      <c r="BM143" s="14"/>
      <c r="BN143" s="14"/>
      <c r="BO143" s="14"/>
      <c r="BP143" s="14"/>
      <c r="BQ143" s="14"/>
      <c r="BR143" s="14"/>
      <c r="BS143" s="14"/>
      <c r="BT143" s="14"/>
      <c r="BU143" s="14"/>
      <c r="BV143" s="14"/>
      <c r="BW143" s="14"/>
      <c r="BX143" s="14"/>
      <c r="BY143" s="14"/>
      <c r="BZ143" s="14"/>
      <c r="CA143" s="14"/>
      <c r="CB143" s="14"/>
      <c r="CC143" s="14"/>
      <c r="CD143" s="14"/>
      <c r="CE143" s="14"/>
      <c r="CF143" s="14"/>
      <c r="CG143" s="14"/>
      <c r="CH143" s="14"/>
      <c r="CI143" s="14"/>
      <c r="CJ143" s="14"/>
      <c r="CK143" s="14"/>
      <c r="CL143" s="14"/>
      <c r="CM143" s="14"/>
      <c r="CN143" s="14"/>
      <c r="CO143" s="14"/>
      <c r="CP143" s="14"/>
      <c r="CQ143" s="14"/>
      <c r="CR143" s="14"/>
      <c r="CS143" s="14"/>
      <c r="CT143" s="14"/>
      <c r="CU143" s="14"/>
      <c r="CV143" s="14"/>
      <c r="CW143" s="14"/>
      <c r="CX143" s="14"/>
      <c r="CY143" s="14"/>
      <c r="CZ143" s="14"/>
      <c r="DA143" s="14"/>
      <c r="DB143" s="14"/>
      <c r="DC143" s="14"/>
      <c r="DD143" s="14"/>
      <c r="DE143" s="14"/>
      <c r="DF143" s="14"/>
      <c r="DG143" s="14"/>
      <c r="DH143" s="14"/>
      <c r="DI143" s="14"/>
      <c r="DJ143" s="14"/>
      <c r="DK143" s="14"/>
      <c r="DL143" s="14"/>
      <c r="DM143" s="14"/>
      <c r="DN143" s="14"/>
      <c r="DO143" s="14"/>
      <c r="DP143" s="14"/>
      <c r="DQ143" s="14"/>
      <c r="DR143" s="14"/>
      <c r="DS143" s="14"/>
      <c r="DT143" s="14"/>
      <c r="DU143" s="14"/>
      <c r="DV143" s="14"/>
      <c r="DW143" s="14"/>
      <c r="DX143" s="14"/>
      <c r="DY143" s="14"/>
      <c r="DZ143" s="14"/>
      <c r="EA143" s="14"/>
      <c r="EB143" s="14"/>
      <c r="EC143" s="14"/>
      <c r="ED143" s="14"/>
      <c r="EE143" s="14"/>
      <c r="EF143" s="14"/>
      <c r="EG143" s="14"/>
      <c r="EH143" s="14"/>
      <c r="EI143" s="14"/>
      <c r="EJ143" s="3"/>
      <c r="EK143" s="3"/>
      <c r="EL143" s="3"/>
      <c r="EM143" s="3"/>
      <c r="EN143" s="3"/>
      <c r="EO143" s="3"/>
      <c r="EP143" s="3"/>
      <c r="EQ143" s="3"/>
      <c r="ER143" s="3"/>
      <c r="ES143" s="3"/>
      <c r="ET143" s="3"/>
      <c r="EU143" s="3"/>
      <c r="EV143" s="3"/>
      <c r="EW143" s="3"/>
      <c r="EX143" s="3"/>
      <c r="EY143" s="3"/>
      <c r="EZ143" s="3"/>
      <c r="FA143" s="3"/>
      <c r="FB143" s="3"/>
      <c r="FC143" s="3"/>
      <c r="FD143" s="3"/>
      <c r="FE143" s="3"/>
      <c r="FF143" s="3"/>
      <c r="FG143" s="3"/>
      <c r="FH143" s="3"/>
      <c r="FI143" s="3"/>
      <c r="FJ143" s="3"/>
      <c r="FK143" s="3"/>
      <c r="FL143" s="3"/>
      <c r="FM143" s="3"/>
      <c r="FN143" s="3"/>
      <c r="FO143" s="3"/>
      <c r="FP143" s="3"/>
      <c r="FQ143" s="3"/>
      <c r="FR143" s="3"/>
      <c r="FS143" s="3"/>
      <c r="FT143" s="3"/>
      <c r="FU143" s="3"/>
      <c r="FV143" s="3"/>
      <c r="FW143" s="3"/>
      <c r="FX143" s="3"/>
      <c r="FY143" s="3"/>
      <c r="FZ143" s="3"/>
      <c r="GA143" s="3"/>
      <c r="GB143" s="3"/>
      <c r="GC143" s="3"/>
      <c r="GD143" s="3"/>
      <c r="GE143" s="3"/>
      <c r="GF143" s="3"/>
      <c r="GG143" s="3"/>
      <c r="GH143" s="3"/>
      <c r="GI143" s="3"/>
      <c r="GJ143" s="3"/>
      <c r="GK143" s="3"/>
      <c r="GL143" s="3"/>
      <c r="GM143" s="3"/>
      <c r="GN143" s="3"/>
      <c r="GO143" s="3"/>
      <c r="GP143" s="3"/>
      <c r="GQ143" s="3"/>
      <c r="GR143" s="3"/>
      <c r="GS143" s="3"/>
      <c r="GT143" s="3"/>
      <c r="GU143" s="3"/>
      <c r="GV143" s="3"/>
      <c r="GW143" s="3"/>
      <c r="GX143" s="3"/>
      <c r="GY143" s="3"/>
      <c r="GZ143" s="3"/>
      <c r="HA143" s="3"/>
      <c r="HB143" s="3"/>
      <c r="HC143" s="3"/>
      <c r="HD143" s="3"/>
      <c r="HE143" s="3"/>
      <c r="HF143" s="3"/>
      <c r="HG143" s="3"/>
      <c r="HH143" s="3"/>
      <c r="HI143" s="3"/>
      <c r="HJ143" s="3"/>
      <c r="HK143" s="3"/>
      <c r="HL143" s="3"/>
      <c r="HM143" s="3"/>
      <c r="HN143" s="3"/>
      <c r="HO143" s="3"/>
      <c r="HP143" s="3"/>
      <c r="HQ143" s="3"/>
      <c r="HR143" s="3"/>
      <c r="HS143" s="3"/>
      <c r="HT143" s="3"/>
      <c r="HU143" s="3"/>
      <c r="HV143" s="3"/>
      <c r="HW143" s="3"/>
      <c r="HX143" s="3"/>
      <c r="HY143" s="3"/>
      <c r="HZ143" s="3"/>
      <c r="IA143" s="3"/>
      <c r="IB143" s="3"/>
      <c r="IC143" s="3"/>
    </row>
    <row r="144" spans="1:237" ht="28" customHeight="1" x14ac:dyDescent="0.35">
      <c r="C144" s="13" t="s">
        <v>331</v>
      </c>
      <c r="D144" s="81">
        <f>IFERROR(VLOOKUP(C144,'4.3.1 Bilan P.brutes EuST 2023'!$B$5:$N$41,13,FALSE),IFERROR((VLOOKUP('4.1 Bilan peaux brutes (2023)'!C144,'4.2.1 Bilan P.brutes FAO 2023'!$C$5:$D$200,2,FALSE)*75%),"-"))</f>
        <v>1008498</v>
      </c>
      <c r="E144" s="81">
        <f>IFERROR(VLOOKUP(C144,'4.3.1 Bilan P.brutes EuST 2023'!$B$5:$M$41,12,FALSE),IFERROR((VLOOKUP('4.1 Bilan peaux brutes (2023)'!C144,'4.2.1 Bilan P.brutes FAO 2023'!$C$5:$D$200,2)*25%),"-"))</f>
        <v>336166</v>
      </c>
      <c r="F144" s="81">
        <f>IFERROR((VLOOKUP(C144,'4.2.1 Bilan P.brutes FAO 2023'!$C$5:$F$200,4,FALSE)*50%),"-")</f>
        <v>1297285</v>
      </c>
      <c r="G144" s="81">
        <f>IFERROR((VLOOKUP(C144,'4.2.1 Bilan P.brutes FAO 2023'!$C$5:$F$200,4,FALSE)*50%),"-")</f>
        <v>1297285</v>
      </c>
      <c r="H144" s="81">
        <f>IFERROR((VLOOKUP(C144,'4.2.1 Bilan P.brutes FAO 2023'!$C$5:$H$200,6,FALSE)*50%),"-")</f>
        <v>194498</v>
      </c>
      <c r="I144" s="81">
        <f>IFERROR((VLOOKUP(C144,'4.2.1 Bilan P.brutes FAO 2023'!$C$5:$H$200,6,FALSE)*50%),"-")</f>
        <v>194498</v>
      </c>
      <c r="J144" s="81">
        <f t="shared" si="67"/>
        <v>958073.1</v>
      </c>
      <c r="K144" s="81">
        <f t="shared" si="68"/>
        <v>319357.7</v>
      </c>
      <c r="L144" s="81">
        <f t="shared" si="57"/>
        <v>518914</v>
      </c>
      <c r="M144" s="81">
        <f t="shared" si="58"/>
        <v>518914</v>
      </c>
      <c r="N144" s="81">
        <f t="shared" si="59"/>
        <v>77799.199999999997</v>
      </c>
      <c r="O144" s="81">
        <f t="shared" si="60"/>
        <v>77799.199999999997</v>
      </c>
      <c r="P144" s="81">
        <f t="shared" si="61"/>
        <v>33532558.5</v>
      </c>
      <c r="Q144" s="81">
        <f t="shared" si="62"/>
        <v>4151650.1</v>
      </c>
      <c r="R144" s="81">
        <f t="shared" si="63"/>
        <v>1556742</v>
      </c>
      <c r="S144" s="81">
        <f t="shared" si="64"/>
        <v>1037828</v>
      </c>
      <c r="T144" s="81">
        <f t="shared" si="65"/>
        <v>233397.59999999998</v>
      </c>
      <c r="U144" s="81">
        <f t="shared" si="66"/>
        <v>155598.39999999999</v>
      </c>
      <c r="V144" s="81">
        <f t="shared" si="69"/>
        <v>33532.558499999999</v>
      </c>
      <c r="W144" s="81">
        <f t="shared" si="70"/>
        <v>4151.6500999999998</v>
      </c>
      <c r="X144" s="81">
        <f t="shared" si="71"/>
        <v>1556.742</v>
      </c>
      <c r="Y144" s="81">
        <f t="shared" si="72"/>
        <v>1037.828</v>
      </c>
      <c r="Z144" s="81">
        <f t="shared" si="73"/>
        <v>233.39759999999998</v>
      </c>
      <c r="AA144" s="81">
        <f t="shared" si="74"/>
        <v>155.5984</v>
      </c>
    </row>
    <row r="145" spans="1:237" ht="28" customHeight="1" x14ac:dyDescent="0.35">
      <c r="C145" s="13" t="s">
        <v>332</v>
      </c>
      <c r="D145" s="81">
        <f>IFERROR(VLOOKUP(C145,'4.3.1 Bilan P.brutes EuST 2023'!$B$5:$N$41,13,FALSE),IFERROR((VLOOKUP('4.1 Bilan peaux brutes (2023)'!C145,'4.2.1 Bilan P.brutes FAO 2023'!$C$5:$D$200,2,FALSE)*75%),"-"))</f>
        <v>656173.5</v>
      </c>
      <c r="E145" s="81">
        <f>IFERROR(VLOOKUP(C145,'4.3.1 Bilan P.brutes EuST 2023'!$B$5:$M$41,12,FALSE),IFERROR((VLOOKUP('4.1 Bilan peaux brutes (2023)'!C145,'4.2.1 Bilan P.brutes FAO 2023'!$C$5:$D$200,2)*25%),"-"))</f>
        <v>218724.5</v>
      </c>
      <c r="F145" s="81">
        <f>IFERROR((VLOOKUP(C145,'4.2.1 Bilan P.brutes FAO 2023'!$C$5:$F$200,4,FALSE)*50%),"-")</f>
        <v>4483.5</v>
      </c>
      <c r="G145" s="81">
        <f>IFERROR((VLOOKUP(C145,'4.2.1 Bilan P.brutes FAO 2023'!$C$5:$F$200,4,FALSE)*50%),"-")</f>
        <v>4483.5</v>
      </c>
      <c r="H145" s="81">
        <f>IFERROR((VLOOKUP(C145,'4.2.1 Bilan P.brutes FAO 2023'!$C$5:$H$200,6,FALSE)*50%),"-")</f>
        <v>1544428.5</v>
      </c>
      <c r="I145" s="81">
        <f>IFERROR((VLOOKUP(C145,'4.2.1 Bilan P.brutes FAO 2023'!$C$5:$H$200,6,FALSE)*50%),"-")</f>
        <v>1544428.5</v>
      </c>
      <c r="J145" s="81">
        <f t="shared" si="67"/>
        <v>623364.82499999995</v>
      </c>
      <c r="K145" s="81">
        <f t="shared" si="68"/>
        <v>207788.27499999999</v>
      </c>
      <c r="L145" s="81">
        <f t="shared" si="57"/>
        <v>1793.4</v>
      </c>
      <c r="M145" s="81">
        <f t="shared" si="58"/>
        <v>1793.4</v>
      </c>
      <c r="N145" s="81">
        <f t="shared" si="59"/>
        <v>617771.4</v>
      </c>
      <c r="O145" s="81">
        <f t="shared" si="60"/>
        <v>617771.4</v>
      </c>
      <c r="P145" s="81">
        <f t="shared" si="61"/>
        <v>21817768.875</v>
      </c>
      <c r="Q145" s="81">
        <f t="shared" si="62"/>
        <v>2701247.5749999997</v>
      </c>
      <c r="R145" s="81">
        <f t="shared" si="63"/>
        <v>5380.2000000000007</v>
      </c>
      <c r="S145" s="81">
        <f t="shared" si="64"/>
        <v>3586.8</v>
      </c>
      <c r="T145" s="81">
        <f t="shared" si="65"/>
        <v>1853314.2000000002</v>
      </c>
      <c r="U145" s="81">
        <f t="shared" si="66"/>
        <v>1235542.8</v>
      </c>
      <c r="V145" s="81">
        <f t="shared" si="69"/>
        <v>21817.768875000002</v>
      </c>
      <c r="W145" s="81">
        <f t="shared" si="70"/>
        <v>2701.2475749999999</v>
      </c>
      <c r="X145" s="81">
        <f t="shared" si="71"/>
        <v>5.3802000000000003</v>
      </c>
      <c r="Y145" s="81">
        <f t="shared" si="72"/>
        <v>3.5868000000000002</v>
      </c>
      <c r="Z145" s="81">
        <f t="shared" si="73"/>
        <v>1853.3142000000003</v>
      </c>
      <c r="AA145" s="81">
        <f t="shared" si="74"/>
        <v>1235.5427999999999</v>
      </c>
    </row>
    <row r="146" spans="1:237" s="82" customFormat="1" ht="28" customHeight="1" x14ac:dyDescent="0.35">
      <c r="A146" s="14"/>
      <c r="B146" s="14"/>
      <c r="C146" s="13" t="s">
        <v>333</v>
      </c>
      <c r="D146" s="83">
        <f>IFERROR(VLOOKUP(C146,'4.3.1 Bilan P.brutes EuST 2023'!$B$5:$N$41,13,FALSE),IFERROR((VLOOKUP('4.1 Bilan peaux brutes (2023)'!C146,'4.2.1 Bilan P.brutes FAO 2023'!$C$5:$D$200,2,FALSE)*75%),"-"))</f>
        <v>1681220</v>
      </c>
      <c r="E146" s="83">
        <f>IFERROR(VLOOKUP(C146,'4.3.1 Bilan P.brutes EuST 2023'!$B$5:$M$41,12,FALSE),IFERROR((VLOOKUP('4.1 Bilan peaux brutes (2023)'!C146,'4.2.1 Bilan P.brutes FAO 2023'!$C$5:$D$200,2)*25%),"-"))</f>
        <v>42310</v>
      </c>
      <c r="F146" s="83">
        <f>IFERROR((VLOOKUP(C146,'4.2.1 Bilan P.brutes FAO 2023'!$C$5:$F$200,4,FALSE)*50%),"-")</f>
        <v>37860</v>
      </c>
      <c r="G146" s="83">
        <f>IFERROR((VLOOKUP(C146,'4.2.1 Bilan P.brutes FAO 2023'!$C$5:$F$200,4,FALSE)*50%),"-")</f>
        <v>37860</v>
      </c>
      <c r="H146" s="83">
        <f>IFERROR((VLOOKUP(C146,'4.2.1 Bilan P.brutes FAO 2023'!$C$5:$H$200,6,FALSE)*50%),"-")</f>
        <v>1580</v>
      </c>
      <c r="I146" s="83">
        <f>IFERROR((VLOOKUP(C146,'4.2.1 Bilan P.brutes FAO 2023'!$C$5:$H$200,6,FALSE)*50%),"-")</f>
        <v>1580</v>
      </c>
      <c r="J146" s="83">
        <f t="shared" si="67"/>
        <v>1597159</v>
      </c>
      <c r="K146" s="83">
        <f t="shared" si="68"/>
        <v>40194.5</v>
      </c>
      <c r="L146" s="83">
        <f t="shared" si="57"/>
        <v>15144</v>
      </c>
      <c r="M146" s="83">
        <f t="shared" si="58"/>
        <v>15144</v>
      </c>
      <c r="N146" s="83">
        <f t="shared" si="59"/>
        <v>632</v>
      </c>
      <c r="O146" s="83">
        <f t="shared" si="60"/>
        <v>632</v>
      </c>
      <c r="P146" s="83">
        <f t="shared" si="61"/>
        <v>55900565</v>
      </c>
      <c r="Q146" s="83">
        <f t="shared" si="62"/>
        <v>522528.5</v>
      </c>
      <c r="R146" s="83">
        <f t="shared" si="63"/>
        <v>45432</v>
      </c>
      <c r="S146" s="83">
        <f t="shared" si="64"/>
        <v>30288</v>
      </c>
      <c r="T146" s="83">
        <f t="shared" si="65"/>
        <v>1896</v>
      </c>
      <c r="U146" s="83">
        <f t="shared" si="66"/>
        <v>1264</v>
      </c>
      <c r="V146" s="151">
        <f t="shared" si="69"/>
        <v>55900.565000000002</v>
      </c>
      <c r="W146" s="151">
        <f t="shared" si="70"/>
        <v>522.52850000000001</v>
      </c>
      <c r="X146" s="151">
        <f t="shared" si="71"/>
        <v>45.432000000000002</v>
      </c>
      <c r="Y146" s="151">
        <f t="shared" si="72"/>
        <v>30.288</v>
      </c>
      <c r="Z146" s="151">
        <f t="shared" si="73"/>
        <v>1.8959999999999999</v>
      </c>
      <c r="AA146" s="151">
        <f t="shared" si="74"/>
        <v>1.264</v>
      </c>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c r="CH146" s="14"/>
      <c r="CI146" s="14"/>
      <c r="CJ146" s="14"/>
      <c r="CK146" s="14"/>
      <c r="CL146" s="14"/>
      <c r="CM146" s="14"/>
      <c r="CN146" s="14"/>
      <c r="CO146" s="14"/>
      <c r="CP146" s="14"/>
      <c r="CQ146" s="14"/>
      <c r="CR146" s="14"/>
      <c r="CS146" s="14"/>
      <c r="CT146" s="14"/>
      <c r="CU146" s="14"/>
      <c r="CV146" s="14"/>
      <c r="CW146" s="14"/>
      <c r="CX146" s="14"/>
      <c r="CY146" s="14"/>
      <c r="CZ146" s="14"/>
      <c r="DA146" s="14"/>
      <c r="DB146" s="14"/>
      <c r="DC146" s="14"/>
      <c r="DD146" s="14"/>
      <c r="DE146" s="14"/>
      <c r="DF146" s="14"/>
      <c r="DG146" s="14"/>
      <c r="DH146" s="14"/>
      <c r="DI146" s="14"/>
      <c r="DJ146" s="14"/>
      <c r="DK146" s="14"/>
      <c r="DL146" s="14"/>
      <c r="DM146" s="14"/>
      <c r="DN146" s="14"/>
      <c r="DO146" s="14"/>
      <c r="DP146" s="14"/>
      <c r="DQ146" s="14"/>
      <c r="DR146" s="14"/>
      <c r="DS146" s="14"/>
      <c r="DT146" s="14"/>
      <c r="DU146" s="14"/>
      <c r="DV146" s="14"/>
      <c r="DW146" s="14"/>
      <c r="DX146" s="14"/>
      <c r="DY146" s="14"/>
      <c r="DZ146" s="14"/>
      <c r="EA146" s="14"/>
      <c r="EB146" s="14"/>
      <c r="EC146" s="14"/>
      <c r="ED146" s="14"/>
      <c r="EE146" s="14"/>
      <c r="EF146" s="14"/>
      <c r="EG146" s="14"/>
      <c r="EH146" s="14"/>
      <c r="EI146" s="14"/>
      <c r="EJ146" s="3"/>
      <c r="EK146" s="3"/>
      <c r="EL146" s="3"/>
      <c r="EM146" s="3"/>
      <c r="EN146" s="3"/>
      <c r="EO146" s="3"/>
      <c r="EP146" s="3"/>
      <c r="EQ146" s="3"/>
      <c r="ER146" s="3"/>
      <c r="ES146" s="3"/>
      <c r="ET146" s="3"/>
      <c r="EU146" s="3"/>
      <c r="EV146" s="3"/>
      <c r="EW146" s="3"/>
      <c r="EX146" s="3"/>
      <c r="EY146" s="3"/>
      <c r="EZ146" s="3"/>
      <c r="FA146" s="3"/>
      <c r="FB146" s="3"/>
      <c r="FC146" s="3"/>
      <c r="FD146" s="3"/>
      <c r="FE146" s="3"/>
      <c r="FF146" s="3"/>
      <c r="FG146" s="3"/>
      <c r="FH146" s="3"/>
      <c r="FI146" s="3"/>
      <c r="FJ146" s="3"/>
      <c r="FK146" s="3"/>
      <c r="FL146" s="3"/>
      <c r="FM146" s="3"/>
      <c r="FN146" s="3"/>
      <c r="FO146" s="3"/>
      <c r="FP146" s="3"/>
      <c r="FQ146" s="3"/>
      <c r="FR146" s="3"/>
      <c r="FS146" s="3"/>
      <c r="FT146" s="3"/>
      <c r="FU146" s="3"/>
      <c r="FV146" s="3"/>
      <c r="FW146" s="3"/>
      <c r="FX146" s="3"/>
      <c r="FY146" s="3"/>
      <c r="FZ146" s="3"/>
      <c r="GA146" s="3"/>
      <c r="GB146" s="3"/>
      <c r="GC146" s="3"/>
      <c r="GD146" s="3"/>
      <c r="GE146" s="3"/>
      <c r="GF146" s="3"/>
      <c r="GG146" s="3"/>
      <c r="GH146" s="3"/>
      <c r="GI146" s="3"/>
      <c r="GJ146" s="3"/>
      <c r="GK146" s="3"/>
      <c r="GL146" s="3"/>
      <c r="GM146" s="3"/>
      <c r="GN146" s="3"/>
      <c r="GO146" s="3"/>
      <c r="GP146" s="3"/>
      <c r="GQ146" s="3"/>
      <c r="GR146" s="3"/>
      <c r="GS146" s="3"/>
      <c r="GT146" s="3"/>
      <c r="GU146" s="3"/>
      <c r="GV146" s="3"/>
      <c r="GW146" s="3"/>
      <c r="GX146" s="3"/>
      <c r="GY146" s="3"/>
      <c r="GZ146" s="3"/>
      <c r="HA146" s="3"/>
      <c r="HB146" s="3"/>
      <c r="HC146" s="3"/>
      <c r="HD146" s="3"/>
      <c r="HE146" s="3"/>
      <c r="HF146" s="3"/>
      <c r="HG146" s="3"/>
      <c r="HH146" s="3"/>
      <c r="HI146" s="3"/>
      <c r="HJ146" s="3"/>
      <c r="HK146" s="3"/>
      <c r="HL146" s="3"/>
      <c r="HM146" s="3"/>
      <c r="HN146" s="3"/>
      <c r="HO146" s="3"/>
      <c r="HP146" s="3"/>
      <c r="HQ146" s="3"/>
      <c r="HR146" s="3"/>
      <c r="HS146" s="3"/>
      <c r="HT146" s="3"/>
      <c r="HU146" s="3"/>
      <c r="HV146" s="3"/>
      <c r="HW146" s="3"/>
      <c r="HX146" s="3"/>
      <c r="HY146" s="3"/>
      <c r="HZ146" s="3"/>
      <c r="IA146" s="3"/>
      <c r="IB146" s="3"/>
      <c r="IC146" s="3"/>
    </row>
    <row r="147" spans="1:237" ht="28" customHeight="1" x14ac:dyDescent="0.35">
      <c r="C147" s="13" t="s">
        <v>712</v>
      </c>
      <c r="D147" s="81" t="str">
        <f>IFERROR(VLOOKUP(C147,'4.3.1 Bilan P.brutes EuST 2023'!$B$5:$N$41,13,FALSE),IFERROR((VLOOKUP('4.1 Bilan peaux brutes (2023)'!C147,'4.2.1 Bilan P.brutes FAO 2023'!$C$5:$D$200,2,FALSE)*75%),"-"))</f>
        <v>-</v>
      </c>
      <c r="E147" s="81" t="str">
        <f>IFERROR(VLOOKUP(C147,'4.3.1 Bilan P.brutes EuST 2023'!$B$5:$M$41,12,FALSE),IFERROR((VLOOKUP('4.1 Bilan peaux brutes (2023)'!C147,'4.2.1 Bilan P.brutes FAO 2023'!$C$5:$D$200,2)*25%),"-"))</f>
        <v>-</v>
      </c>
      <c r="F147" s="81" t="str">
        <f>IFERROR((VLOOKUP(C147,'4.2.1 Bilan P.brutes FAO 2023'!$C$5:$F$200,4,FALSE)*50%),"-")</f>
        <v>-</v>
      </c>
      <c r="G147" s="81" t="str">
        <f>IFERROR((VLOOKUP(C147,'4.2.1 Bilan P.brutes FAO 2023'!$C$5:$F$200,4,FALSE)*50%),"-")</f>
        <v>-</v>
      </c>
      <c r="H147" s="81" t="str">
        <f>IFERROR((VLOOKUP(C147,'4.2.1 Bilan P.brutes FAO 2023'!$C$5:$H$200,6,FALSE)*50%),"-")</f>
        <v>-</v>
      </c>
      <c r="I147" s="81" t="str">
        <f>IFERROR((VLOOKUP(C147,'4.2.1 Bilan P.brutes FAO 2023'!$C$5:$H$200,6,FALSE)*50%),"-")</f>
        <v>-</v>
      </c>
      <c r="J147" s="81" t="str">
        <f t="shared" si="67"/>
        <v>-</v>
      </c>
      <c r="K147" s="81" t="str">
        <f t="shared" si="68"/>
        <v>-</v>
      </c>
      <c r="L147" s="81" t="str">
        <f t="shared" si="57"/>
        <v>-</v>
      </c>
      <c r="M147" s="81" t="str">
        <f t="shared" si="58"/>
        <v>-</v>
      </c>
      <c r="N147" s="81" t="str">
        <f t="shared" si="59"/>
        <v>-</v>
      </c>
      <c r="O147" s="81" t="str">
        <f t="shared" si="60"/>
        <v>-</v>
      </c>
      <c r="P147" s="81" t="str">
        <f t="shared" si="61"/>
        <v>-</v>
      </c>
      <c r="Q147" s="81" t="str">
        <f t="shared" si="62"/>
        <v>-</v>
      </c>
      <c r="R147" s="81" t="str">
        <f t="shared" si="63"/>
        <v>-</v>
      </c>
      <c r="S147" s="81" t="str">
        <f t="shared" si="64"/>
        <v>-</v>
      </c>
      <c r="T147" s="81" t="str">
        <f t="shared" si="65"/>
        <v>-</v>
      </c>
      <c r="U147" s="81" t="str">
        <f t="shared" si="66"/>
        <v>-</v>
      </c>
      <c r="V147" s="81" t="str">
        <f t="shared" si="69"/>
        <v>-</v>
      </c>
      <c r="W147" s="81" t="str">
        <f t="shared" si="70"/>
        <v>-</v>
      </c>
      <c r="X147" s="81" t="str">
        <f t="shared" si="71"/>
        <v>-</v>
      </c>
      <c r="Y147" s="81" t="str">
        <f t="shared" si="72"/>
        <v>-</v>
      </c>
      <c r="Z147" s="81" t="str">
        <f t="shared" si="73"/>
        <v>-</v>
      </c>
      <c r="AA147" s="81" t="str">
        <f t="shared" si="74"/>
        <v>-</v>
      </c>
    </row>
    <row r="148" spans="1:237" ht="28" customHeight="1" x14ac:dyDescent="0.35">
      <c r="C148" s="13" t="s">
        <v>335</v>
      </c>
      <c r="D148" s="81">
        <f>IFERROR(VLOOKUP(C148,'4.3.1 Bilan P.brutes EuST 2023'!$B$5:$N$41,13,FALSE),IFERROR((VLOOKUP('4.1 Bilan peaux brutes (2023)'!C148,'4.2.1 Bilan P.brutes FAO 2023'!$C$5:$D$200,2,FALSE)*75%),"-"))</f>
        <v>13036.5</v>
      </c>
      <c r="E148" s="81">
        <f>IFERROR(VLOOKUP(C148,'4.3.1 Bilan P.brutes EuST 2023'!$B$5:$M$41,12,FALSE),IFERROR((VLOOKUP('4.1 Bilan peaux brutes (2023)'!C148,'4.2.1 Bilan P.brutes FAO 2023'!$C$5:$D$200,2)*25%),"-"))</f>
        <v>4345.5</v>
      </c>
      <c r="F148" s="81">
        <f>IFERROR((VLOOKUP(C148,'4.2.1 Bilan P.brutes FAO 2023'!$C$5:$F$200,4,FALSE)*50%),"-")</f>
        <v>2002</v>
      </c>
      <c r="G148" s="81">
        <f>IFERROR((VLOOKUP(C148,'4.2.1 Bilan P.brutes FAO 2023'!$C$5:$F$200,4,FALSE)*50%),"-")</f>
        <v>2002</v>
      </c>
      <c r="H148" s="81">
        <f>IFERROR((VLOOKUP(C148,'4.2.1 Bilan P.brutes FAO 2023'!$C$5:$H$200,6,FALSE)*50%),"-")</f>
        <v>250.5</v>
      </c>
      <c r="I148" s="81">
        <f>IFERROR((VLOOKUP(C148,'4.2.1 Bilan P.brutes FAO 2023'!$C$5:$H$200,6,FALSE)*50%),"-")</f>
        <v>250.5</v>
      </c>
      <c r="J148" s="81">
        <f t="shared" si="67"/>
        <v>12384.674999999999</v>
      </c>
      <c r="K148" s="81">
        <f t="shared" si="68"/>
        <v>4128.2249999999995</v>
      </c>
      <c r="L148" s="81">
        <f t="shared" si="57"/>
        <v>800.80000000000007</v>
      </c>
      <c r="M148" s="81">
        <f t="shared" si="58"/>
        <v>800.80000000000007</v>
      </c>
      <c r="N148" s="81">
        <f t="shared" si="59"/>
        <v>100.2</v>
      </c>
      <c r="O148" s="81">
        <f t="shared" si="60"/>
        <v>100.2</v>
      </c>
      <c r="P148" s="81">
        <f t="shared" si="61"/>
        <v>433463.625</v>
      </c>
      <c r="Q148" s="81">
        <f t="shared" si="62"/>
        <v>53666.924999999996</v>
      </c>
      <c r="R148" s="81">
        <f t="shared" si="63"/>
        <v>2402.4</v>
      </c>
      <c r="S148" s="81">
        <f t="shared" si="64"/>
        <v>1601.6000000000001</v>
      </c>
      <c r="T148" s="81">
        <f t="shared" si="65"/>
        <v>300.60000000000002</v>
      </c>
      <c r="U148" s="81">
        <f t="shared" si="66"/>
        <v>200.4</v>
      </c>
      <c r="V148" s="81">
        <f t="shared" si="69"/>
        <v>433.46362499999998</v>
      </c>
      <c r="W148" s="81">
        <f t="shared" si="70"/>
        <v>53.666924999999999</v>
      </c>
      <c r="X148" s="81">
        <f t="shared" si="71"/>
        <v>2.4024000000000001</v>
      </c>
      <c r="Y148" s="81">
        <f t="shared" si="72"/>
        <v>1.6016000000000001</v>
      </c>
      <c r="Z148" s="81">
        <f t="shared" si="73"/>
        <v>0.30060000000000003</v>
      </c>
      <c r="AA148" s="81">
        <f t="shared" si="74"/>
        <v>0.20039999999999999</v>
      </c>
    </row>
    <row r="149" spans="1:237" s="82" customFormat="1" ht="28" customHeight="1" x14ac:dyDescent="0.35">
      <c r="A149" s="14"/>
      <c r="B149" s="14"/>
      <c r="C149" s="13" t="s">
        <v>336</v>
      </c>
      <c r="D149" s="83">
        <f>IFERROR(VLOOKUP(C149,'4.3.1 Bilan P.brutes EuST 2023'!$B$5:$N$41,13,FALSE),IFERROR((VLOOKUP('4.1 Bilan peaux brutes (2023)'!C149,'4.2.1 Bilan P.brutes FAO 2023'!$C$5:$D$200,2,FALSE)*75%),"-"))</f>
        <v>353040</v>
      </c>
      <c r="E149" s="83">
        <f>IFERROR(VLOOKUP(C149,'4.3.1 Bilan P.brutes EuST 2023'!$B$5:$M$41,12,FALSE),IFERROR((VLOOKUP('4.1 Bilan peaux brutes (2023)'!C149,'4.2.1 Bilan P.brutes FAO 2023'!$C$5:$D$200,2)*25%),"-"))</f>
        <v>46050</v>
      </c>
      <c r="F149" s="83">
        <f>IFERROR((VLOOKUP(C149,'4.2.1 Bilan P.brutes FAO 2023'!$C$5:$F$200,4,FALSE)*50%),"-")</f>
        <v>499655</v>
      </c>
      <c r="G149" s="83">
        <f>IFERROR((VLOOKUP(C149,'4.2.1 Bilan P.brutes FAO 2023'!$C$5:$F$200,4,FALSE)*50%),"-")</f>
        <v>499655</v>
      </c>
      <c r="H149" s="83">
        <f>IFERROR((VLOOKUP(C149,'4.2.1 Bilan P.brutes FAO 2023'!$C$5:$H$200,6,FALSE)*50%),"-")</f>
        <v>83725</v>
      </c>
      <c r="I149" s="83">
        <f>IFERROR((VLOOKUP(C149,'4.2.1 Bilan P.brutes FAO 2023'!$C$5:$H$200,6,FALSE)*50%),"-")</f>
        <v>83725</v>
      </c>
      <c r="J149" s="83">
        <f t="shared" si="67"/>
        <v>335388</v>
      </c>
      <c r="K149" s="83">
        <f t="shared" si="68"/>
        <v>43747.5</v>
      </c>
      <c r="L149" s="83">
        <f t="shared" si="57"/>
        <v>199862</v>
      </c>
      <c r="M149" s="83">
        <f t="shared" si="58"/>
        <v>199862</v>
      </c>
      <c r="N149" s="83">
        <f t="shared" si="59"/>
        <v>33490</v>
      </c>
      <c r="O149" s="83">
        <f t="shared" si="60"/>
        <v>33490</v>
      </c>
      <c r="P149" s="83">
        <f t="shared" si="61"/>
        <v>11738580</v>
      </c>
      <c r="Q149" s="83">
        <f t="shared" si="62"/>
        <v>568717.5</v>
      </c>
      <c r="R149" s="83">
        <f t="shared" si="63"/>
        <v>599586</v>
      </c>
      <c r="S149" s="83">
        <f t="shared" si="64"/>
        <v>399724</v>
      </c>
      <c r="T149" s="83">
        <f t="shared" si="65"/>
        <v>100470</v>
      </c>
      <c r="U149" s="83">
        <f t="shared" si="66"/>
        <v>66980</v>
      </c>
      <c r="V149" s="151">
        <f t="shared" si="69"/>
        <v>11738.58</v>
      </c>
      <c r="W149" s="151">
        <f t="shared" si="70"/>
        <v>568.71749999999997</v>
      </c>
      <c r="X149" s="151">
        <f t="shared" si="71"/>
        <v>599.58600000000001</v>
      </c>
      <c r="Y149" s="151">
        <f t="shared" si="72"/>
        <v>399.72399999999999</v>
      </c>
      <c r="Z149" s="151">
        <f t="shared" si="73"/>
        <v>100.47</v>
      </c>
      <c r="AA149" s="151">
        <f t="shared" si="74"/>
        <v>66.98</v>
      </c>
      <c r="AB149" s="14"/>
      <c r="AC149" s="14"/>
      <c r="AD149" s="14"/>
      <c r="AE149" s="14"/>
      <c r="AF149" s="14"/>
      <c r="AG149" s="14"/>
      <c r="AH149" s="14"/>
      <c r="AI149" s="14"/>
      <c r="AJ149" s="14"/>
      <c r="AK149" s="14"/>
      <c r="AL149" s="14"/>
      <c r="AM149" s="14"/>
      <c r="AN149" s="14"/>
      <c r="AO149" s="14"/>
      <c r="AP149" s="14"/>
      <c r="AQ149" s="14"/>
      <c r="AR149" s="14"/>
      <c r="AS149" s="14"/>
      <c r="AT149" s="14"/>
      <c r="AU149" s="14"/>
      <c r="AV149" s="14"/>
      <c r="AW149" s="14"/>
      <c r="AX149" s="14"/>
      <c r="AY149" s="14"/>
      <c r="AZ149" s="14"/>
      <c r="BA149" s="14"/>
      <c r="BB149" s="14"/>
      <c r="BC149" s="14"/>
      <c r="BD149" s="14"/>
      <c r="BE149" s="14"/>
      <c r="BF149" s="14"/>
      <c r="BG149" s="14"/>
      <c r="BH149" s="14"/>
      <c r="BI149" s="14"/>
      <c r="BJ149" s="14"/>
      <c r="BK149" s="14"/>
      <c r="BL149" s="14"/>
      <c r="BM149" s="14"/>
      <c r="BN149" s="14"/>
      <c r="BO149" s="14"/>
      <c r="BP149" s="14"/>
      <c r="BQ149" s="14"/>
      <c r="BR149" s="14"/>
      <c r="BS149" s="14"/>
      <c r="BT149" s="14"/>
      <c r="BU149" s="14"/>
      <c r="BV149" s="14"/>
      <c r="BW149" s="14"/>
      <c r="BX149" s="14"/>
      <c r="BY149" s="14"/>
      <c r="BZ149" s="14"/>
      <c r="CA149" s="14"/>
      <c r="CB149" s="14"/>
      <c r="CC149" s="14"/>
      <c r="CD149" s="14"/>
      <c r="CE149" s="14"/>
      <c r="CF149" s="14"/>
      <c r="CG149" s="14"/>
      <c r="CH149" s="14"/>
      <c r="CI149" s="14"/>
      <c r="CJ149" s="14"/>
      <c r="CK149" s="14"/>
      <c r="CL149" s="14"/>
      <c r="CM149" s="14"/>
      <c r="CN149" s="14"/>
      <c r="CO149" s="14"/>
      <c r="CP149" s="14"/>
      <c r="CQ149" s="14"/>
      <c r="CR149" s="14"/>
      <c r="CS149" s="14"/>
      <c r="CT149" s="14"/>
      <c r="CU149" s="14"/>
      <c r="CV149" s="14"/>
      <c r="CW149" s="14"/>
      <c r="CX149" s="14"/>
      <c r="CY149" s="14"/>
      <c r="CZ149" s="14"/>
      <c r="DA149" s="14"/>
      <c r="DB149" s="14"/>
      <c r="DC149" s="14"/>
      <c r="DD149" s="14"/>
      <c r="DE149" s="14"/>
      <c r="DF149" s="14"/>
      <c r="DG149" s="14"/>
      <c r="DH149" s="14"/>
      <c r="DI149" s="14"/>
      <c r="DJ149" s="14"/>
      <c r="DK149" s="14"/>
      <c r="DL149" s="14"/>
      <c r="DM149" s="14"/>
      <c r="DN149" s="14"/>
      <c r="DO149" s="14"/>
      <c r="DP149" s="14"/>
      <c r="DQ149" s="14"/>
      <c r="DR149" s="14"/>
      <c r="DS149" s="14"/>
      <c r="DT149" s="14"/>
      <c r="DU149" s="14"/>
      <c r="DV149" s="14"/>
      <c r="DW149" s="14"/>
      <c r="DX149" s="14"/>
      <c r="DY149" s="14"/>
      <c r="DZ149" s="14"/>
      <c r="EA149" s="14"/>
      <c r="EB149" s="14"/>
      <c r="EC149" s="14"/>
      <c r="ED149" s="14"/>
      <c r="EE149" s="14"/>
      <c r="EF149" s="14"/>
      <c r="EG149" s="14"/>
      <c r="EH149" s="14"/>
      <c r="EI149" s="14"/>
      <c r="EJ149" s="3"/>
      <c r="EK149" s="3"/>
      <c r="EL149" s="3"/>
      <c r="EM149" s="3"/>
      <c r="EN149" s="3"/>
      <c r="EO149" s="3"/>
      <c r="EP149" s="3"/>
      <c r="EQ149" s="3"/>
      <c r="ER149" s="3"/>
      <c r="ES149" s="3"/>
      <c r="ET149" s="3"/>
      <c r="EU149" s="3"/>
      <c r="EV149" s="3"/>
      <c r="EW149" s="3"/>
      <c r="EX149" s="3"/>
      <c r="EY149" s="3"/>
      <c r="EZ149" s="3"/>
      <c r="FA149" s="3"/>
      <c r="FB149" s="3"/>
      <c r="FC149" s="3"/>
      <c r="FD149" s="3"/>
      <c r="FE149" s="3"/>
      <c r="FF149" s="3"/>
      <c r="FG149" s="3"/>
      <c r="FH149" s="3"/>
      <c r="FI149" s="3"/>
      <c r="FJ149" s="3"/>
      <c r="FK149" s="3"/>
      <c r="FL149" s="3"/>
      <c r="FM149" s="3"/>
      <c r="FN149" s="3"/>
      <c r="FO149" s="3"/>
      <c r="FP149" s="3"/>
      <c r="FQ149" s="3"/>
      <c r="FR149" s="3"/>
      <c r="FS149" s="3"/>
      <c r="FT149" s="3"/>
      <c r="FU149" s="3"/>
      <c r="FV149" s="3"/>
      <c r="FW149" s="3"/>
      <c r="FX149" s="3"/>
      <c r="FY149" s="3"/>
      <c r="FZ149" s="3"/>
      <c r="GA149" s="3"/>
      <c r="GB149" s="3"/>
      <c r="GC149" s="3"/>
      <c r="GD149" s="3"/>
      <c r="GE149" s="3"/>
      <c r="GF149" s="3"/>
      <c r="GG149" s="3"/>
      <c r="GH149" s="3"/>
      <c r="GI149" s="3"/>
      <c r="GJ149" s="3"/>
      <c r="GK149" s="3"/>
      <c r="GL149" s="3"/>
      <c r="GM149" s="3"/>
      <c r="GN149" s="3"/>
      <c r="GO149" s="3"/>
      <c r="GP149" s="3"/>
      <c r="GQ149" s="3"/>
      <c r="GR149" s="3"/>
      <c r="GS149" s="3"/>
      <c r="GT149" s="3"/>
      <c r="GU149" s="3"/>
      <c r="GV149" s="3"/>
      <c r="GW149" s="3"/>
      <c r="GX149" s="3"/>
      <c r="GY149" s="3"/>
      <c r="GZ149" s="3"/>
      <c r="HA149" s="3"/>
      <c r="HB149" s="3"/>
      <c r="HC149" s="3"/>
      <c r="HD149" s="3"/>
      <c r="HE149" s="3"/>
      <c r="HF149" s="3"/>
      <c r="HG149" s="3"/>
      <c r="HH149" s="3"/>
      <c r="HI149" s="3"/>
      <c r="HJ149" s="3"/>
      <c r="HK149" s="3"/>
      <c r="HL149" s="3"/>
      <c r="HM149" s="3"/>
      <c r="HN149" s="3"/>
      <c r="HO149" s="3"/>
      <c r="HP149" s="3"/>
      <c r="HQ149" s="3"/>
      <c r="HR149" s="3"/>
      <c r="HS149" s="3"/>
      <c r="HT149" s="3"/>
      <c r="HU149" s="3"/>
      <c r="HV149" s="3"/>
      <c r="HW149" s="3"/>
      <c r="HX149" s="3"/>
      <c r="HY149" s="3"/>
      <c r="HZ149" s="3"/>
      <c r="IA149" s="3"/>
      <c r="IB149" s="3"/>
      <c r="IC149" s="3"/>
    </row>
    <row r="150" spans="1:237" ht="28" customHeight="1" x14ac:dyDescent="0.35">
      <c r="C150" s="13" t="s">
        <v>337</v>
      </c>
      <c r="D150" s="81">
        <f>IFERROR(VLOOKUP(C150,'4.3.1 Bilan P.brutes EuST 2023'!$B$5:$N$41,13,FALSE),IFERROR((VLOOKUP('4.1 Bilan peaux brutes (2023)'!C150,'4.2.1 Bilan P.brutes FAO 2023'!$C$5:$D$200,2,FALSE)*75%),"-"))</f>
        <v>2355</v>
      </c>
      <c r="E150" s="81">
        <f>IFERROR(VLOOKUP(C150,'4.3.1 Bilan P.brutes EuST 2023'!$B$5:$M$41,12,FALSE),IFERROR((VLOOKUP('4.1 Bilan peaux brutes (2023)'!C150,'4.2.1 Bilan P.brutes FAO 2023'!$C$5:$D$200,2)*25%),"-"))</f>
        <v>785</v>
      </c>
      <c r="F150" s="81">
        <f>IFERROR((VLOOKUP(C150,'4.2.1 Bilan P.brutes FAO 2023'!$C$5:$F$200,4,FALSE)*50%),"-")</f>
        <v>199991</v>
      </c>
      <c r="G150" s="81">
        <f>IFERROR((VLOOKUP(C150,'4.2.1 Bilan P.brutes FAO 2023'!$C$5:$F$200,4,FALSE)*50%),"-")</f>
        <v>199991</v>
      </c>
      <c r="H150" s="81">
        <f>IFERROR((VLOOKUP(C150,'4.2.1 Bilan P.brutes FAO 2023'!$C$5:$H$200,6,FALSE)*50%),"-")</f>
        <v>17655</v>
      </c>
      <c r="I150" s="81">
        <f>IFERROR((VLOOKUP(C150,'4.2.1 Bilan P.brutes FAO 2023'!$C$5:$H$200,6,FALSE)*50%),"-")</f>
        <v>17655</v>
      </c>
      <c r="J150" s="81">
        <f t="shared" si="67"/>
        <v>2237.25</v>
      </c>
      <c r="K150" s="81">
        <f t="shared" si="68"/>
        <v>745.75</v>
      </c>
      <c r="L150" s="81">
        <f t="shared" si="57"/>
        <v>79996.400000000009</v>
      </c>
      <c r="M150" s="81">
        <f t="shared" si="58"/>
        <v>79996.400000000009</v>
      </c>
      <c r="N150" s="81">
        <f t="shared" si="59"/>
        <v>7062</v>
      </c>
      <c r="O150" s="81">
        <f t="shared" si="60"/>
        <v>7062</v>
      </c>
      <c r="P150" s="81">
        <f t="shared" si="61"/>
        <v>78303.75</v>
      </c>
      <c r="Q150" s="81">
        <f t="shared" si="62"/>
        <v>9694.75</v>
      </c>
      <c r="R150" s="81">
        <f t="shared" si="63"/>
        <v>239989.2</v>
      </c>
      <c r="S150" s="81">
        <f t="shared" si="64"/>
        <v>159992.80000000002</v>
      </c>
      <c r="T150" s="81">
        <f t="shared" si="65"/>
        <v>21186</v>
      </c>
      <c r="U150" s="81">
        <f t="shared" si="66"/>
        <v>14124</v>
      </c>
      <c r="V150" s="81">
        <f t="shared" si="69"/>
        <v>78.303749999999994</v>
      </c>
      <c r="W150" s="81">
        <f t="shared" si="70"/>
        <v>9.6947500000000009</v>
      </c>
      <c r="X150" s="81">
        <f t="shared" si="71"/>
        <v>239.98920000000001</v>
      </c>
      <c r="Y150" s="81">
        <f t="shared" si="72"/>
        <v>159.99280000000002</v>
      </c>
      <c r="Z150" s="81">
        <f t="shared" si="73"/>
        <v>21.186</v>
      </c>
      <c r="AA150" s="81">
        <f t="shared" si="74"/>
        <v>14.124000000000001</v>
      </c>
    </row>
    <row r="151" spans="1:237" ht="28" customHeight="1" x14ac:dyDescent="0.35">
      <c r="C151" s="13" t="s">
        <v>677</v>
      </c>
      <c r="D151" s="81">
        <f>IFERROR(VLOOKUP(C151,'4.3.1 Bilan P.brutes EuST 2023'!$B$5:$N$41,13,FALSE),IFERROR((VLOOKUP('4.1 Bilan peaux brutes (2023)'!C151,'4.2.1 Bilan P.brutes FAO 2023'!$C$5:$D$200,2,FALSE)*75%),"-"))</f>
        <v>261519</v>
      </c>
      <c r="E151" s="81">
        <f>IFERROR(VLOOKUP(C151,'4.3.1 Bilan P.brutes EuST 2023'!$B$5:$M$41,12,FALSE),IFERROR((VLOOKUP('4.1 Bilan peaux brutes (2023)'!C151,'4.2.1 Bilan P.brutes FAO 2023'!$C$5:$D$200,2)*25%),"-"))</f>
        <v>2017.25</v>
      </c>
      <c r="F151" s="81">
        <f>IFERROR((VLOOKUP(C151,'4.2.1 Bilan P.brutes FAO 2023'!$C$5:$F$200,4,FALSE)*50%),"-")</f>
        <v>1977980</v>
      </c>
      <c r="G151" s="81">
        <f>IFERROR((VLOOKUP(C151,'4.2.1 Bilan P.brutes FAO 2023'!$C$5:$F$200,4,FALSE)*50%),"-")</f>
        <v>1977980</v>
      </c>
      <c r="H151" s="81">
        <f>IFERROR((VLOOKUP(C151,'4.2.1 Bilan P.brutes FAO 2023'!$C$5:$H$200,6,FALSE)*50%),"-")</f>
        <v>260016.5</v>
      </c>
      <c r="I151" s="81">
        <f>IFERROR((VLOOKUP(C151,'4.2.1 Bilan P.brutes FAO 2023'!$C$5:$H$200,6,FALSE)*50%),"-")</f>
        <v>260016.5</v>
      </c>
      <c r="J151" s="81">
        <f t="shared" si="67"/>
        <v>248443.05</v>
      </c>
      <c r="K151" s="81">
        <f t="shared" si="68"/>
        <v>1916.3874999999998</v>
      </c>
      <c r="L151" s="81">
        <f t="shared" si="57"/>
        <v>791192</v>
      </c>
      <c r="M151" s="81">
        <f t="shared" si="58"/>
        <v>791192</v>
      </c>
      <c r="N151" s="81">
        <f t="shared" si="59"/>
        <v>104006.6</v>
      </c>
      <c r="O151" s="81">
        <f t="shared" si="60"/>
        <v>104006.6</v>
      </c>
      <c r="P151" s="81">
        <f t="shared" si="61"/>
        <v>8695506.75</v>
      </c>
      <c r="Q151" s="81">
        <f t="shared" si="62"/>
        <v>24913.037499999999</v>
      </c>
      <c r="R151" s="81">
        <f t="shared" si="63"/>
        <v>2373576</v>
      </c>
      <c r="S151" s="81">
        <f t="shared" si="64"/>
        <v>1582384</v>
      </c>
      <c r="T151" s="81">
        <f t="shared" si="65"/>
        <v>312019.80000000005</v>
      </c>
      <c r="U151" s="81">
        <f t="shared" si="66"/>
        <v>208013.2</v>
      </c>
      <c r="V151" s="81">
        <f t="shared" si="69"/>
        <v>8695.5067500000005</v>
      </c>
      <c r="W151" s="81">
        <f t="shared" si="70"/>
        <v>24.913037499999998</v>
      </c>
      <c r="X151" s="81">
        <f t="shared" si="71"/>
        <v>2373.576</v>
      </c>
      <c r="Y151" s="81">
        <f t="shared" si="72"/>
        <v>1582.384</v>
      </c>
      <c r="Z151" s="81">
        <f t="shared" si="73"/>
        <v>312.01980000000003</v>
      </c>
      <c r="AA151" s="81">
        <f t="shared" si="74"/>
        <v>208.01320000000001</v>
      </c>
    </row>
    <row r="152" spans="1:237" ht="28" customHeight="1" x14ac:dyDescent="0.35">
      <c r="C152" s="13" t="s">
        <v>338</v>
      </c>
      <c r="D152" s="81">
        <f>IFERROR(VLOOKUP(C152,'4.3.1 Bilan P.brutes EuST 2023'!$B$5:$N$41,13,FALSE),IFERROR((VLOOKUP('4.1 Bilan peaux brutes (2023)'!C152,'4.2.1 Bilan P.brutes FAO 2023'!$C$5:$D$200,2,FALSE)*75%),"-"))</f>
        <v>477678</v>
      </c>
      <c r="E152" s="81">
        <f>IFERROR(VLOOKUP(C152,'4.3.1 Bilan P.brutes EuST 2023'!$B$5:$M$41,12,FALSE),IFERROR((VLOOKUP('4.1 Bilan peaux brutes (2023)'!C152,'4.2.1 Bilan P.brutes FAO 2023'!$C$5:$D$200,2)*25%),"-"))</f>
        <v>159226</v>
      </c>
      <c r="F152" s="81">
        <f>IFERROR((VLOOKUP(C152,'4.2.1 Bilan P.brutes FAO 2023'!$C$5:$F$200,4,FALSE)*50%),"-")</f>
        <v>84636.5</v>
      </c>
      <c r="G152" s="81">
        <f>IFERROR((VLOOKUP(C152,'4.2.1 Bilan P.brutes FAO 2023'!$C$5:$F$200,4,FALSE)*50%),"-")</f>
        <v>84636.5</v>
      </c>
      <c r="H152" s="81">
        <f>IFERROR((VLOOKUP(C152,'4.2.1 Bilan P.brutes FAO 2023'!$C$5:$H$200,6,FALSE)*50%),"-")</f>
        <v>580942</v>
      </c>
      <c r="I152" s="81">
        <f>IFERROR((VLOOKUP(C152,'4.2.1 Bilan P.brutes FAO 2023'!$C$5:$H$200,6,FALSE)*50%),"-")</f>
        <v>580942</v>
      </c>
      <c r="J152" s="81">
        <f t="shared" si="67"/>
        <v>453794.1</v>
      </c>
      <c r="K152" s="81">
        <f t="shared" si="68"/>
        <v>151264.69999999998</v>
      </c>
      <c r="L152" s="81">
        <f t="shared" si="57"/>
        <v>33854.6</v>
      </c>
      <c r="M152" s="81">
        <f t="shared" si="58"/>
        <v>33854.6</v>
      </c>
      <c r="N152" s="81">
        <f t="shared" si="59"/>
        <v>232376.80000000002</v>
      </c>
      <c r="O152" s="81">
        <f t="shared" si="60"/>
        <v>232376.80000000002</v>
      </c>
      <c r="P152" s="81">
        <f t="shared" si="61"/>
        <v>15882793.5</v>
      </c>
      <c r="Q152" s="81">
        <f t="shared" si="62"/>
        <v>1966441.0999999999</v>
      </c>
      <c r="R152" s="81">
        <f t="shared" si="63"/>
        <v>101563.79999999999</v>
      </c>
      <c r="S152" s="81">
        <f t="shared" si="64"/>
        <v>67709.2</v>
      </c>
      <c r="T152" s="81">
        <f t="shared" si="65"/>
        <v>697130.4</v>
      </c>
      <c r="U152" s="81">
        <f t="shared" si="66"/>
        <v>464753.60000000003</v>
      </c>
      <c r="V152" s="81">
        <f t="shared" si="69"/>
        <v>15882.7935</v>
      </c>
      <c r="W152" s="81">
        <f t="shared" si="70"/>
        <v>1966.4410999999998</v>
      </c>
      <c r="X152" s="81">
        <f t="shared" si="71"/>
        <v>101.56379999999999</v>
      </c>
      <c r="Y152" s="81">
        <f t="shared" si="72"/>
        <v>67.709199999999996</v>
      </c>
      <c r="Z152" s="81">
        <f t="shared" si="73"/>
        <v>697.13040000000001</v>
      </c>
      <c r="AA152" s="81">
        <f t="shared" si="74"/>
        <v>464.75360000000006</v>
      </c>
    </row>
    <row r="153" spans="1:237" ht="28" customHeight="1" x14ac:dyDescent="0.35">
      <c r="C153" s="13" t="s">
        <v>660</v>
      </c>
      <c r="D153" s="81">
        <f>IFERROR(VLOOKUP(C153,'4.3.1 Bilan P.brutes EuST 2023'!$B$5:$N$41,13,FALSE),IFERROR((VLOOKUP('4.1 Bilan peaux brutes (2023)'!C153,'4.2.1 Bilan P.brutes FAO 2023'!$C$5:$D$200,2,FALSE)*75%),"-"))</f>
        <v>795750</v>
      </c>
      <c r="E153" s="81">
        <f>IFERROR(VLOOKUP(C153,'4.3.1 Bilan P.brutes EuST 2023'!$B$5:$M$41,12,FALSE),IFERROR((VLOOKUP('4.1 Bilan peaux brutes (2023)'!C153,'4.2.1 Bilan P.brutes FAO 2023'!$C$5:$D$200,2)*25%),"-"))</f>
        <v>8907</v>
      </c>
      <c r="F153" s="81">
        <f>IFERROR((VLOOKUP(C153,'4.2.1 Bilan P.brutes FAO 2023'!$C$5:$F$200,4,FALSE)*50%),"-")</f>
        <v>238.5</v>
      </c>
      <c r="G153" s="81">
        <f>IFERROR((VLOOKUP(C153,'4.2.1 Bilan P.brutes FAO 2023'!$C$5:$F$200,4,FALSE)*50%),"-")</f>
        <v>238.5</v>
      </c>
      <c r="H153" s="81">
        <f>IFERROR((VLOOKUP(C153,'4.2.1 Bilan P.brutes FAO 2023'!$C$5:$H$200,6,FALSE)*50%),"-")</f>
        <v>61587</v>
      </c>
      <c r="I153" s="81">
        <f>IFERROR((VLOOKUP(C153,'4.2.1 Bilan P.brutes FAO 2023'!$C$5:$H$200,6,FALSE)*50%),"-")</f>
        <v>61587</v>
      </c>
      <c r="J153" s="81">
        <f t="shared" si="67"/>
        <v>755962.5</v>
      </c>
      <c r="K153" s="81">
        <f t="shared" si="68"/>
        <v>8461.65</v>
      </c>
      <c r="L153" s="81">
        <f t="shared" si="57"/>
        <v>95.4</v>
      </c>
      <c r="M153" s="81">
        <f t="shared" si="58"/>
        <v>95.4</v>
      </c>
      <c r="N153" s="81">
        <f t="shared" si="59"/>
        <v>24634.800000000003</v>
      </c>
      <c r="O153" s="81">
        <f t="shared" si="60"/>
        <v>24634.800000000003</v>
      </c>
      <c r="P153" s="81">
        <f t="shared" si="61"/>
        <v>26458687.5</v>
      </c>
      <c r="Q153" s="81">
        <f t="shared" si="62"/>
        <v>110001.45</v>
      </c>
      <c r="R153" s="81">
        <f t="shared" si="63"/>
        <v>286.20000000000005</v>
      </c>
      <c r="S153" s="81">
        <f t="shared" si="64"/>
        <v>190.8</v>
      </c>
      <c r="T153" s="81">
        <f t="shared" si="65"/>
        <v>73904.400000000009</v>
      </c>
      <c r="U153" s="81">
        <f t="shared" si="66"/>
        <v>49269.600000000006</v>
      </c>
      <c r="V153" s="81">
        <f t="shared" si="69"/>
        <v>26458.6875</v>
      </c>
      <c r="W153" s="81">
        <f t="shared" si="70"/>
        <v>110.00144999999999</v>
      </c>
      <c r="X153" s="81">
        <f t="shared" si="71"/>
        <v>0.28620000000000007</v>
      </c>
      <c r="Y153" s="81">
        <f t="shared" si="72"/>
        <v>0.19080000000000003</v>
      </c>
      <c r="Z153" s="81">
        <f t="shared" si="73"/>
        <v>73.90440000000001</v>
      </c>
      <c r="AA153" s="81">
        <f t="shared" si="74"/>
        <v>49.269600000000004</v>
      </c>
    </row>
    <row r="154" spans="1:237" ht="28" customHeight="1" x14ac:dyDescent="0.35">
      <c r="C154" s="13" t="s">
        <v>673</v>
      </c>
      <c r="D154" s="81">
        <f>IFERROR(VLOOKUP(C154,'4.3.1 Bilan P.brutes EuST 2023'!$B$5:$N$41,13,FALSE),IFERROR((VLOOKUP('4.1 Bilan peaux brutes (2023)'!C154,'4.2.1 Bilan P.brutes FAO 2023'!$C$5:$D$200,2,FALSE)*75%),"-"))</f>
        <v>12510.75</v>
      </c>
      <c r="E154" s="81">
        <f>IFERROR(VLOOKUP(C154,'4.3.1 Bilan P.brutes EuST 2023'!$B$5:$M$41,12,FALSE),IFERROR((VLOOKUP('4.1 Bilan peaux brutes (2023)'!C154,'4.2.1 Bilan P.brutes FAO 2023'!$C$5:$D$200,2)*25%),"-"))</f>
        <v>454.5</v>
      </c>
      <c r="F154" s="81">
        <f>IFERROR((VLOOKUP(C154,'4.2.1 Bilan P.brutes FAO 2023'!$C$5:$F$200,4,FALSE)*50%),"-")</f>
        <v>22375</v>
      </c>
      <c r="G154" s="81">
        <f>IFERROR((VLOOKUP(C154,'4.2.1 Bilan P.brutes FAO 2023'!$C$5:$F$200,4,FALSE)*50%),"-")</f>
        <v>22375</v>
      </c>
      <c r="H154" s="81" t="str">
        <f>IFERROR((VLOOKUP(C154,'4.2.1 Bilan P.brutes FAO 2023'!$C$5:$H$200,6,FALSE)*50%),"-")</f>
        <v>-</v>
      </c>
      <c r="I154" s="81" t="str">
        <f>IFERROR((VLOOKUP(C154,'4.2.1 Bilan P.brutes FAO 2023'!$C$5:$H$200,6,FALSE)*50%),"-")</f>
        <v>-</v>
      </c>
      <c r="J154" s="81">
        <f t="shared" si="67"/>
        <v>11885.2125</v>
      </c>
      <c r="K154" s="81">
        <f t="shared" si="68"/>
        <v>431.77499999999998</v>
      </c>
      <c r="L154" s="81">
        <f t="shared" si="57"/>
        <v>8950</v>
      </c>
      <c r="M154" s="81">
        <f t="shared" si="58"/>
        <v>8950</v>
      </c>
      <c r="N154" s="81" t="str">
        <f t="shared" si="59"/>
        <v>-</v>
      </c>
      <c r="O154" s="81" t="str">
        <f t="shared" si="60"/>
        <v>-</v>
      </c>
      <c r="P154" s="81">
        <f t="shared" si="61"/>
        <v>415982.4375</v>
      </c>
      <c r="Q154" s="81">
        <f t="shared" si="62"/>
        <v>5613.0749999999998</v>
      </c>
      <c r="R154" s="81">
        <f t="shared" si="63"/>
        <v>26850</v>
      </c>
      <c r="S154" s="81">
        <f t="shared" si="64"/>
        <v>17900</v>
      </c>
      <c r="T154" s="81" t="str">
        <f t="shared" si="65"/>
        <v>-</v>
      </c>
      <c r="U154" s="81" t="str">
        <f t="shared" si="66"/>
        <v>-</v>
      </c>
      <c r="V154" s="81">
        <f t="shared" si="69"/>
        <v>415.9824375</v>
      </c>
      <c r="W154" s="81">
        <f t="shared" si="70"/>
        <v>5.6130750000000003</v>
      </c>
      <c r="X154" s="81">
        <f t="shared" si="71"/>
        <v>26.85</v>
      </c>
      <c r="Y154" s="81">
        <f t="shared" si="72"/>
        <v>17.899999999999999</v>
      </c>
      <c r="Z154" s="81" t="str">
        <f t="shared" si="73"/>
        <v>-</v>
      </c>
      <c r="AA154" s="81" t="str">
        <f t="shared" si="74"/>
        <v>-</v>
      </c>
    </row>
    <row r="155" spans="1:237" ht="28" customHeight="1" x14ac:dyDescent="0.35">
      <c r="C155" s="13" t="s">
        <v>339</v>
      </c>
      <c r="D155" s="81">
        <f>IFERROR(VLOOKUP(C155,'4.3.1 Bilan P.brutes EuST 2023'!$B$5:$N$41,13,FALSE),IFERROR((VLOOKUP('4.1 Bilan peaux brutes (2023)'!C155,'4.2.1 Bilan P.brutes FAO 2023'!$C$5:$D$200,2,FALSE)*75%),"-"))</f>
        <v>123691.5</v>
      </c>
      <c r="E155" s="81">
        <f>IFERROR(VLOOKUP(C155,'4.3.1 Bilan P.brutes EuST 2023'!$B$5:$M$41,12,FALSE),IFERROR((VLOOKUP('4.1 Bilan peaux brutes (2023)'!C155,'4.2.1 Bilan P.brutes FAO 2023'!$C$5:$D$200,2)*25%),"-"))</f>
        <v>34004.25</v>
      </c>
      <c r="F155" s="81">
        <f>IFERROR((VLOOKUP(C155,'4.2.1 Bilan P.brutes FAO 2023'!$C$5:$F$200,4,FALSE)*50%),"-")</f>
        <v>142439</v>
      </c>
      <c r="G155" s="81">
        <f>IFERROR((VLOOKUP(C155,'4.2.1 Bilan P.brutes FAO 2023'!$C$5:$F$200,4,FALSE)*50%),"-")</f>
        <v>142439</v>
      </c>
      <c r="H155" s="81">
        <f>IFERROR((VLOOKUP(C155,'4.2.1 Bilan P.brutes FAO 2023'!$C$5:$H$200,6,FALSE)*50%),"-")</f>
        <v>807324</v>
      </c>
      <c r="I155" s="81">
        <f>IFERROR((VLOOKUP(C155,'4.2.1 Bilan P.brutes FAO 2023'!$C$5:$H$200,6,FALSE)*50%),"-")</f>
        <v>807324</v>
      </c>
      <c r="J155" s="81">
        <f t="shared" si="67"/>
        <v>117506.92499999999</v>
      </c>
      <c r="K155" s="81">
        <f t="shared" si="68"/>
        <v>32304.037499999999</v>
      </c>
      <c r="L155" s="81">
        <f t="shared" si="57"/>
        <v>56975.600000000006</v>
      </c>
      <c r="M155" s="81">
        <f t="shared" si="58"/>
        <v>56975.600000000006</v>
      </c>
      <c r="N155" s="81">
        <f t="shared" si="59"/>
        <v>322929.60000000003</v>
      </c>
      <c r="O155" s="81">
        <f t="shared" si="60"/>
        <v>322929.60000000003</v>
      </c>
      <c r="P155" s="81">
        <f t="shared" si="61"/>
        <v>4112742.3749999995</v>
      </c>
      <c r="Q155" s="81">
        <f t="shared" si="62"/>
        <v>419952.48749999999</v>
      </c>
      <c r="R155" s="81">
        <f t="shared" si="63"/>
        <v>170926.80000000002</v>
      </c>
      <c r="S155" s="81">
        <f t="shared" si="64"/>
        <v>113951.20000000001</v>
      </c>
      <c r="T155" s="81">
        <f t="shared" si="65"/>
        <v>968788.8</v>
      </c>
      <c r="U155" s="81">
        <f t="shared" si="66"/>
        <v>645859.20000000007</v>
      </c>
      <c r="V155" s="81">
        <f t="shared" si="69"/>
        <v>4112.7423749999998</v>
      </c>
      <c r="W155" s="81">
        <f t="shared" si="70"/>
        <v>419.95248749999996</v>
      </c>
      <c r="X155" s="81">
        <f t="shared" si="71"/>
        <v>170.92680000000001</v>
      </c>
      <c r="Y155" s="81">
        <f t="shared" si="72"/>
        <v>113.95120000000001</v>
      </c>
      <c r="Z155" s="81">
        <f t="shared" si="73"/>
        <v>968.78880000000004</v>
      </c>
      <c r="AA155" s="81">
        <f t="shared" si="74"/>
        <v>645.8592000000001</v>
      </c>
    </row>
    <row r="156" spans="1:237" ht="28" customHeight="1" x14ac:dyDescent="0.35">
      <c r="C156" s="13" t="s">
        <v>670</v>
      </c>
      <c r="D156" s="81">
        <f>IFERROR(VLOOKUP(C156,'4.3.1 Bilan P.brutes EuST 2023'!$B$5:$N$41,13,FALSE),IFERROR((VLOOKUP('4.1 Bilan peaux brutes (2023)'!C156,'4.2.1 Bilan P.brutes FAO 2023'!$C$5:$D$200,2,FALSE)*75%),"-"))</f>
        <v>261448.5</v>
      </c>
      <c r="E156" s="81">
        <f>IFERROR(VLOOKUP(C156,'4.3.1 Bilan P.brutes EuST 2023'!$B$5:$M$41,12,FALSE),IFERROR((VLOOKUP('4.1 Bilan peaux brutes (2023)'!C156,'4.2.1 Bilan P.brutes FAO 2023'!$C$5:$D$200,2)*25%),"-"))</f>
        <v>1756.5</v>
      </c>
      <c r="F156" s="81">
        <f>IFERROR((VLOOKUP(C156,'4.2.1 Bilan P.brutes FAO 2023'!$C$5:$F$200,4,FALSE)*50%),"-")</f>
        <v>33717.5</v>
      </c>
      <c r="G156" s="81">
        <f>IFERROR((VLOOKUP(C156,'4.2.1 Bilan P.brutes FAO 2023'!$C$5:$F$200,4,FALSE)*50%),"-")</f>
        <v>33717.5</v>
      </c>
      <c r="H156" s="81">
        <f>IFERROR((VLOOKUP(C156,'4.2.1 Bilan P.brutes FAO 2023'!$C$5:$H$200,6,FALSE)*50%),"-")</f>
        <v>114303.5</v>
      </c>
      <c r="I156" s="81">
        <f>IFERROR((VLOOKUP(C156,'4.2.1 Bilan P.brutes FAO 2023'!$C$5:$H$200,6,FALSE)*50%),"-")</f>
        <v>114303.5</v>
      </c>
      <c r="J156" s="81">
        <f t="shared" si="67"/>
        <v>248376.07499999998</v>
      </c>
      <c r="K156" s="81">
        <f t="shared" si="68"/>
        <v>1668.675</v>
      </c>
      <c r="L156" s="81">
        <f t="shared" si="57"/>
        <v>13487</v>
      </c>
      <c r="M156" s="81">
        <f t="shared" si="58"/>
        <v>13487</v>
      </c>
      <c r="N156" s="81">
        <f t="shared" si="59"/>
        <v>45721.4</v>
      </c>
      <c r="O156" s="81">
        <f t="shared" si="60"/>
        <v>45721.4</v>
      </c>
      <c r="P156" s="81">
        <f t="shared" si="61"/>
        <v>8693162.625</v>
      </c>
      <c r="Q156" s="81">
        <f t="shared" si="62"/>
        <v>21692.774999999998</v>
      </c>
      <c r="R156" s="81">
        <f t="shared" si="63"/>
        <v>40461</v>
      </c>
      <c r="S156" s="81">
        <f t="shared" si="64"/>
        <v>26974</v>
      </c>
      <c r="T156" s="81">
        <f t="shared" si="65"/>
        <v>137164.20000000001</v>
      </c>
      <c r="U156" s="81">
        <f t="shared" si="66"/>
        <v>91442.8</v>
      </c>
      <c r="V156" s="81">
        <f t="shared" si="69"/>
        <v>8693.1626250000008</v>
      </c>
      <c r="W156" s="81">
        <f t="shared" si="70"/>
        <v>21.692774999999997</v>
      </c>
      <c r="X156" s="81">
        <f t="shared" si="71"/>
        <v>40.460999999999999</v>
      </c>
      <c r="Y156" s="81">
        <f t="shared" si="72"/>
        <v>26.974</v>
      </c>
      <c r="Z156" s="81">
        <f t="shared" si="73"/>
        <v>137.16420000000002</v>
      </c>
      <c r="AA156" s="81">
        <f t="shared" si="74"/>
        <v>91.442800000000005</v>
      </c>
    </row>
    <row r="157" spans="1:237" ht="28" customHeight="1" x14ac:dyDescent="0.35">
      <c r="C157" s="13" t="s">
        <v>340</v>
      </c>
      <c r="D157" s="81">
        <f>IFERROR(VLOOKUP(C157,'4.3.1 Bilan P.brutes EuST 2023'!$B$5:$N$41,13,FALSE),IFERROR((VLOOKUP('4.1 Bilan peaux brutes (2023)'!C157,'4.2.1 Bilan P.brutes FAO 2023'!$C$5:$D$200,2,FALSE)*75%),"-"))</f>
        <v>360146.25</v>
      </c>
      <c r="E157" s="81">
        <f>IFERROR(VLOOKUP(C157,'4.3.1 Bilan P.brutes EuST 2023'!$B$5:$M$41,12,FALSE),IFERROR((VLOOKUP('4.1 Bilan peaux brutes (2023)'!C157,'4.2.1 Bilan P.brutes FAO 2023'!$C$5:$D$200,2)*25%),"-"))</f>
        <v>34004.25</v>
      </c>
      <c r="F157" s="81">
        <f>IFERROR((VLOOKUP(C157,'4.2.1 Bilan P.brutes FAO 2023'!$C$5:$F$200,4,FALSE)*50%),"-")</f>
        <v>38193</v>
      </c>
      <c r="G157" s="81">
        <f>IFERROR((VLOOKUP(C157,'4.2.1 Bilan P.brutes FAO 2023'!$C$5:$F$200,4,FALSE)*50%),"-")</f>
        <v>38193</v>
      </c>
      <c r="H157" s="81">
        <f>IFERROR((VLOOKUP(C157,'4.2.1 Bilan P.brutes FAO 2023'!$C$5:$H$200,6,FALSE)*50%),"-")</f>
        <v>34308</v>
      </c>
      <c r="I157" s="81">
        <f>IFERROR((VLOOKUP(C157,'4.2.1 Bilan P.brutes FAO 2023'!$C$5:$H$200,6,FALSE)*50%),"-")</f>
        <v>34308</v>
      </c>
      <c r="J157" s="81">
        <f t="shared" si="67"/>
        <v>342138.9375</v>
      </c>
      <c r="K157" s="81">
        <f t="shared" si="68"/>
        <v>32304.037499999999</v>
      </c>
      <c r="L157" s="81">
        <f t="shared" si="57"/>
        <v>15277.2</v>
      </c>
      <c r="M157" s="81">
        <f t="shared" si="58"/>
        <v>15277.2</v>
      </c>
      <c r="N157" s="81">
        <f t="shared" si="59"/>
        <v>13723.2</v>
      </c>
      <c r="O157" s="81">
        <f t="shared" si="60"/>
        <v>13723.2</v>
      </c>
      <c r="P157" s="81">
        <f t="shared" si="61"/>
        <v>11974862.8125</v>
      </c>
      <c r="Q157" s="81">
        <f t="shared" si="62"/>
        <v>419952.48749999999</v>
      </c>
      <c r="R157" s="81">
        <f t="shared" si="63"/>
        <v>45831.600000000006</v>
      </c>
      <c r="S157" s="81">
        <f t="shared" si="64"/>
        <v>30554.400000000001</v>
      </c>
      <c r="T157" s="81">
        <f t="shared" si="65"/>
        <v>41169.600000000006</v>
      </c>
      <c r="U157" s="81">
        <f t="shared" si="66"/>
        <v>27446.400000000001</v>
      </c>
      <c r="V157" s="81">
        <f t="shared" si="69"/>
        <v>11974.8628125</v>
      </c>
      <c r="W157" s="81">
        <f t="shared" si="70"/>
        <v>419.95248749999996</v>
      </c>
      <c r="X157" s="81">
        <f t="shared" si="71"/>
        <v>45.831600000000009</v>
      </c>
      <c r="Y157" s="81">
        <f t="shared" si="72"/>
        <v>30.554400000000001</v>
      </c>
      <c r="Z157" s="81">
        <f t="shared" si="73"/>
        <v>41.169600000000003</v>
      </c>
      <c r="AA157" s="81">
        <f t="shared" si="74"/>
        <v>27.446400000000001</v>
      </c>
    </row>
    <row r="158" spans="1:237" ht="28" customHeight="1" x14ac:dyDescent="0.35">
      <c r="C158" s="13" t="s">
        <v>659</v>
      </c>
      <c r="D158" s="81">
        <f>IFERROR(VLOOKUP(C158,'4.3.1 Bilan P.brutes EuST 2023'!$B$5:$N$41,13,FALSE),IFERROR((VLOOKUP('4.1 Bilan peaux brutes (2023)'!C158,'4.2.1 Bilan P.brutes FAO 2023'!$C$5:$D$200,2,FALSE)*75%),"-"))</f>
        <v>102012.75</v>
      </c>
      <c r="E158" s="81">
        <f>IFERROR(VLOOKUP(C158,'4.3.1 Bilan P.brutes EuST 2023'!$B$5:$M$41,12,FALSE),IFERROR((VLOOKUP('4.1 Bilan peaux brutes (2023)'!C158,'4.2.1 Bilan P.brutes FAO 2023'!$C$5:$D$200,2)*25%),"-"))</f>
        <v>8907</v>
      </c>
      <c r="F158" s="81" t="str">
        <f>IFERROR((VLOOKUP(C158,'4.2.1 Bilan P.brutes FAO 2023'!$C$5:$F$200,4,FALSE)*50%),"-")</f>
        <v>-</v>
      </c>
      <c r="G158" s="81" t="str">
        <f>IFERROR((VLOOKUP(C158,'4.2.1 Bilan P.brutes FAO 2023'!$C$5:$F$200,4,FALSE)*50%),"-")</f>
        <v>-</v>
      </c>
      <c r="H158" s="81">
        <f>IFERROR((VLOOKUP(C158,'4.2.1 Bilan P.brutes FAO 2023'!$C$5:$H$200,6,FALSE)*50%),"-")</f>
        <v>479080</v>
      </c>
      <c r="I158" s="81">
        <f>IFERROR((VLOOKUP(C158,'4.2.1 Bilan P.brutes FAO 2023'!$C$5:$H$200,6,FALSE)*50%),"-")</f>
        <v>479080</v>
      </c>
      <c r="J158" s="81">
        <f t="shared" si="67"/>
        <v>96912.112499999988</v>
      </c>
      <c r="K158" s="81">
        <f t="shared" si="68"/>
        <v>8461.65</v>
      </c>
      <c r="L158" s="81" t="str">
        <f t="shared" si="57"/>
        <v>-</v>
      </c>
      <c r="M158" s="81" t="str">
        <f t="shared" si="58"/>
        <v>-</v>
      </c>
      <c r="N158" s="81">
        <f t="shared" si="59"/>
        <v>191632</v>
      </c>
      <c r="O158" s="81">
        <f t="shared" si="60"/>
        <v>191632</v>
      </c>
      <c r="P158" s="81">
        <f t="shared" si="61"/>
        <v>3391923.9374999995</v>
      </c>
      <c r="Q158" s="81">
        <f t="shared" si="62"/>
        <v>110001.45</v>
      </c>
      <c r="R158" s="81" t="str">
        <f t="shared" si="63"/>
        <v>-</v>
      </c>
      <c r="S158" s="81" t="str">
        <f t="shared" si="64"/>
        <v>-</v>
      </c>
      <c r="T158" s="81">
        <f t="shared" si="65"/>
        <v>574896</v>
      </c>
      <c r="U158" s="81">
        <f t="shared" si="66"/>
        <v>383264</v>
      </c>
      <c r="V158" s="81">
        <f t="shared" si="69"/>
        <v>3391.9239374999997</v>
      </c>
      <c r="W158" s="81">
        <f t="shared" si="70"/>
        <v>110.00144999999999</v>
      </c>
      <c r="X158" s="81" t="str">
        <f t="shared" si="71"/>
        <v>-</v>
      </c>
      <c r="Y158" s="81" t="str">
        <f t="shared" si="72"/>
        <v>-</v>
      </c>
      <c r="Z158" s="81">
        <f t="shared" si="73"/>
        <v>574.89599999999996</v>
      </c>
      <c r="AA158" s="81">
        <f t="shared" si="74"/>
        <v>383.26400000000001</v>
      </c>
    </row>
    <row r="159" spans="1:237" ht="28" customHeight="1" x14ac:dyDescent="0.35">
      <c r="C159" s="13" t="s">
        <v>678</v>
      </c>
      <c r="D159" s="81">
        <f>IFERROR(VLOOKUP(C159,'4.3.1 Bilan P.brutes EuST 2023'!$B$5:$N$41,13,FALSE),IFERROR((VLOOKUP('4.1 Bilan peaux brutes (2023)'!C159,'4.2.1 Bilan P.brutes FAO 2023'!$C$5:$D$200,2,FALSE)*75%),"-"))</f>
        <v>3345105.75</v>
      </c>
      <c r="E159" s="81">
        <f>IFERROR(VLOOKUP(C159,'4.3.1 Bilan P.brutes EuST 2023'!$B$5:$M$41,12,FALSE),IFERROR((VLOOKUP('4.1 Bilan peaux brutes (2023)'!C159,'4.2.1 Bilan P.brutes FAO 2023'!$C$5:$D$200,2)*25%),"-"))</f>
        <v>213676.5</v>
      </c>
      <c r="F159" s="81">
        <f>IFERROR((VLOOKUP(C159,'4.2.1 Bilan P.brutes FAO 2023'!$C$5:$F$200,4,FALSE)*50%),"-")</f>
        <v>1220976.5</v>
      </c>
      <c r="G159" s="81">
        <f>IFERROR((VLOOKUP(C159,'4.2.1 Bilan P.brutes FAO 2023'!$C$5:$F$200,4,FALSE)*50%),"-")</f>
        <v>1220976.5</v>
      </c>
      <c r="H159" s="81">
        <f>IFERROR((VLOOKUP(C159,'4.2.1 Bilan P.brutes FAO 2023'!$C$5:$H$200,6,FALSE)*50%),"-")</f>
        <v>2162634</v>
      </c>
      <c r="I159" s="81">
        <f>IFERROR((VLOOKUP(C159,'4.2.1 Bilan P.brutes FAO 2023'!$C$5:$H$200,6,FALSE)*50%),"-")</f>
        <v>2162634</v>
      </c>
      <c r="J159" s="81">
        <f t="shared" si="67"/>
        <v>3177850.4624999999</v>
      </c>
      <c r="K159" s="81">
        <f t="shared" si="68"/>
        <v>202992.67499999999</v>
      </c>
      <c r="L159" s="81">
        <f t="shared" si="57"/>
        <v>488390.60000000003</v>
      </c>
      <c r="M159" s="81">
        <f t="shared" si="58"/>
        <v>488390.60000000003</v>
      </c>
      <c r="N159" s="81">
        <f t="shared" si="59"/>
        <v>865053.60000000009</v>
      </c>
      <c r="O159" s="81">
        <f t="shared" si="60"/>
        <v>865053.60000000009</v>
      </c>
      <c r="P159" s="81">
        <f t="shared" si="61"/>
        <v>111224766.1875</v>
      </c>
      <c r="Q159" s="81">
        <f t="shared" si="62"/>
        <v>2638904.7749999999</v>
      </c>
      <c r="R159" s="81">
        <f t="shared" si="63"/>
        <v>1465171.8</v>
      </c>
      <c r="S159" s="81">
        <f t="shared" si="64"/>
        <v>976781.20000000007</v>
      </c>
      <c r="T159" s="81">
        <f t="shared" si="65"/>
        <v>2595160.8000000003</v>
      </c>
      <c r="U159" s="81">
        <f t="shared" si="66"/>
        <v>1730107.2000000002</v>
      </c>
      <c r="V159" s="81">
        <f t="shared" si="69"/>
        <v>111224.7661875</v>
      </c>
      <c r="W159" s="81">
        <f t="shared" si="70"/>
        <v>2638.904775</v>
      </c>
      <c r="X159" s="81">
        <f t="shared" si="71"/>
        <v>1465.1718000000001</v>
      </c>
      <c r="Y159" s="81">
        <f t="shared" si="72"/>
        <v>976.78120000000013</v>
      </c>
      <c r="Z159" s="81">
        <f t="shared" si="73"/>
        <v>2595.1608000000001</v>
      </c>
      <c r="AA159" s="81">
        <f t="shared" si="74"/>
        <v>1730.1072000000001</v>
      </c>
    </row>
    <row r="160" spans="1:237" s="82" customFormat="1" ht="28" customHeight="1" x14ac:dyDescent="0.35">
      <c r="A160" s="14"/>
      <c r="B160" s="14"/>
      <c r="C160" s="13" t="s">
        <v>342</v>
      </c>
      <c r="D160" s="83">
        <f>IFERROR(VLOOKUP(C160,'4.3.1 Bilan P.brutes EuST 2023'!$B$5:$N$41,13,FALSE),IFERROR((VLOOKUP('4.1 Bilan peaux brutes (2023)'!C160,'4.2.1 Bilan P.brutes FAO 2023'!$C$5:$D$200,2,FALSE)*75%),"-"))</f>
        <v>451310</v>
      </c>
      <c r="E160" s="83">
        <f>IFERROR(VLOOKUP(C160,'4.3.1 Bilan P.brutes EuST 2023'!$B$5:$M$41,12,FALSE),IFERROR((VLOOKUP('4.1 Bilan peaux brutes (2023)'!C160,'4.2.1 Bilan P.brutes FAO 2023'!$C$5:$D$200,2)*25%),"-"))</f>
        <v>136400</v>
      </c>
      <c r="F160" s="83">
        <f>IFERROR((VLOOKUP(C160,'4.2.1 Bilan P.brutes FAO 2023'!$C$5:$F$200,4,FALSE)*50%),"-")</f>
        <v>2835590</v>
      </c>
      <c r="G160" s="83">
        <f>IFERROR((VLOOKUP(C160,'4.2.1 Bilan P.brutes FAO 2023'!$C$5:$F$200,4,FALSE)*50%),"-")</f>
        <v>2835590</v>
      </c>
      <c r="H160" s="83">
        <f>IFERROR((VLOOKUP(C160,'4.2.1 Bilan P.brutes FAO 2023'!$C$5:$H$200,6,FALSE)*50%),"-")</f>
        <v>282700</v>
      </c>
      <c r="I160" s="83">
        <f>IFERROR((VLOOKUP(C160,'4.2.1 Bilan P.brutes FAO 2023'!$C$5:$H$200,6,FALSE)*50%),"-")</f>
        <v>282700</v>
      </c>
      <c r="J160" s="83">
        <f t="shared" si="67"/>
        <v>428744.5</v>
      </c>
      <c r="K160" s="83">
        <f t="shared" si="68"/>
        <v>129580</v>
      </c>
      <c r="L160" s="83">
        <f t="shared" si="57"/>
        <v>1134236</v>
      </c>
      <c r="M160" s="83">
        <f t="shared" si="58"/>
        <v>1134236</v>
      </c>
      <c r="N160" s="83">
        <f t="shared" si="59"/>
        <v>113080</v>
      </c>
      <c r="O160" s="83">
        <f t="shared" si="60"/>
        <v>113080</v>
      </c>
      <c r="P160" s="83">
        <f t="shared" si="61"/>
        <v>15006057.5</v>
      </c>
      <c r="Q160" s="83">
        <f t="shared" si="62"/>
        <v>1684540</v>
      </c>
      <c r="R160" s="83">
        <f t="shared" si="63"/>
        <v>3402708</v>
      </c>
      <c r="S160" s="83">
        <f t="shared" si="64"/>
        <v>2268472</v>
      </c>
      <c r="T160" s="83">
        <f t="shared" si="65"/>
        <v>339240</v>
      </c>
      <c r="U160" s="83">
        <f t="shared" si="66"/>
        <v>226160</v>
      </c>
      <c r="V160" s="151">
        <f t="shared" si="69"/>
        <v>15006.057500000001</v>
      </c>
      <c r="W160" s="151">
        <f t="shared" si="70"/>
        <v>1684.54</v>
      </c>
      <c r="X160" s="151">
        <f t="shared" si="71"/>
        <v>3402.7080000000001</v>
      </c>
      <c r="Y160" s="151">
        <f t="shared" si="72"/>
        <v>2268.4720000000002</v>
      </c>
      <c r="Z160" s="151">
        <f t="shared" si="73"/>
        <v>339.24</v>
      </c>
      <c r="AA160" s="151">
        <f t="shared" si="74"/>
        <v>226.16</v>
      </c>
      <c r="AB160" s="14"/>
      <c r="AC160" s="14"/>
      <c r="AD160" s="14"/>
      <c r="AE160" s="14"/>
      <c r="AF160" s="14"/>
      <c r="AG160" s="14"/>
      <c r="AH160" s="14"/>
      <c r="AI160" s="14"/>
      <c r="AJ160" s="14"/>
      <c r="AK160" s="14"/>
      <c r="AL160" s="14"/>
      <c r="AM160" s="14"/>
      <c r="AN160" s="14"/>
      <c r="AO160" s="14"/>
      <c r="AP160" s="14"/>
      <c r="AQ160" s="14"/>
      <c r="AR160" s="14"/>
      <c r="AS160" s="14"/>
      <c r="AT160" s="14"/>
      <c r="AU160" s="14"/>
      <c r="AV160" s="14"/>
      <c r="AW160" s="14"/>
      <c r="AX160" s="14"/>
      <c r="AY160" s="14"/>
      <c r="AZ160" s="14"/>
      <c r="BA160" s="14"/>
      <c r="BB160" s="14"/>
      <c r="BC160" s="14"/>
      <c r="BD160" s="14"/>
      <c r="BE160" s="14"/>
      <c r="BF160" s="14"/>
      <c r="BG160" s="14"/>
      <c r="BH160" s="14"/>
      <c r="BI160" s="14"/>
      <c r="BJ160" s="14"/>
      <c r="BK160" s="14"/>
      <c r="BL160" s="14"/>
      <c r="BM160" s="14"/>
      <c r="BN160" s="14"/>
      <c r="BO160" s="14"/>
      <c r="BP160" s="14"/>
      <c r="BQ160" s="14"/>
      <c r="BR160" s="14"/>
      <c r="BS160" s="14"/>
      <c r="BT160" s="14"/>
      <c r="BU160" s="14"/>
      <c r="BV160" s="14"/>
      <c r="BW160" s="14"/>
      <c r="BX160" s="14"/>
      <c r="BY160" s="14"/>
      <c r="BZ160" s="14"/>
      <c r="CA160" s="14"/>
      <c r="CB160" s="14"/>
      <c r="CC160" s="14"/>
      <c r="CD160" s="14"/>
      <c r="CE160" s="14"/>
      <c r="CF160" s="14"/>
      <c r="CG160" s="14"/>
      <c r="CH160" s="14"/>
      <c r="CI160" s="14"/>
      <c r="CJ160" s="14"/>
      <c r="CK160" s="14"/>
      <c r="CL160" s="14"/>
      <c r="CM160" s="14"/>
      <c r="CN160" s="14"/>
      <c r="CO160" s="14"/>
      <c r="CP160" s="14"/>
      <c r="CQ160" s="14"/>
      <c r="CR160" s="14"/>
      <c r="CS160" s="14"/>
      <c r="CT160" s="14"/>
      <c r="CU160" s="14"/>
      <c r="CV160" s="14"/>
      <c r="CW160" s="14"/>
      <c r="CX160" s="14"/>
      <c r="CY160" s="14"/>
      <c r="CZ160" s="14"/>
      <c r="DA160" s="14"/>
      <c r="DB160" s="14"/>
      <c r="DC160" s="14"/>
      <c r="DD160" s="14"/>
      <c r="DE160" s="14"/>
      <c r="DF160" s="14"/>
      <c r="DG160" s="14"/>
      <c r="DH160" s="14"/>
      <c r="DI160" s="14"/>
      <c r="DJ160" s="14"/>
      <c r="DK160" s="14"/>
      <c r="DL160" s="14"/>
      <c r="DM160" s="14"/>
      <c r="DN160" s="14"/>
      <c r="DO160" s="14"/>
      <c r="DP160" s="14"/>
      <c r="DQ160" s="14"/>
      <c r="DR160" s="14"/>
      <c r="DS160" s="14"/>
      <c r="DT160" s="14"/>
      <c r="DU160" s="14"/>
      <c r="DV160" s="14"/>
      <c r="DW160" s="14"/>
      <c r="DX160" s="14"/>
      <c r="DY160" s="14"/>
      <c r="DZ160" s="14"/>
      <c r="EA160" s="14"/>
      <c r="EB160" s="14"/>
      <c r="EC160" s="14"/>
      <c r="ED160" s="14"/>
      <c r="EE160" s="14"/>
      <c r="EF160" s="14"/>
      <c r="EG160" s="14"/>
      <c r="EH160" s="14"/>
      <c r="EI160" s="14"/>
      <c r="EJ160" s="3"/>
      <c r="EK160" s="3"/>
      <c r="EL160" s="3"/>
      <c r="EM160" s="3"/>
      <c r="EN160" s="3"/>
      <c r="EO160" s="3"/>
      <c r="EP160" s="3"/>
      <c r="EQ160" s="3"/>
      <c r="ER160" s="3"/>
      <c r="ES160" s="3"/>
      <c r="ET160" s="3"/>
      <c r="EU160" s="3"/>
      <c r="EV160" s="3"/>
      <c r="EW160" s="3"/>
      <c r="EX160" s="3"/>
      <c r="EY160" s="3"/>
      <c r="EZ160" s="3"/>
      <c r="FA160" s="3"/>
      <c r="FB160" s="3"/>
      <c r="FC160" s="3"/>
      <c r="FD160" s="3"/>
      <c r="FE160" s="3"/>
      <c r="FF160" s="3"/>
      <c r="FG160" s="3"/>
      <c r="FH160" s="3"/>
      <c r="FI160" s="3"/>
      <c r="FJ160" s="3"/>
      <c r="FK160" s="3"/>
      <c r="FL160" s="3"/>
      <c r="FM160" s="3"/>
      <c r="FN160" s="3"/>
      <c r="FO160" s="3"/>
      <c r="FP160" s="3"/>
      <c r="FQ160" s="3"/>
      <c r="FR160" s="3"/>
      <c r="FS160" s="3"/>
      <c r="FT160" s="3"/>
      <c r="FU160" s="3"/>
      <c r="FV160" s="3"/>
      <c r="FW160" s="3"/>
      <c r="FX160" s="3"/>
      <c r="FY160" s="3"/>
      <c r="FZ160" s="3"/>
      <c r="GA160" s="3"/>
      <c r="GB160" s="3"/>
      <c r="GC160" s="3"/>
      <c r="GD160" s="3"/>
      <c r="GE160" s="3"/>
      <c r="GF160" s="3"/>
      <c r="GG160" s="3"/>
      <c r="GH160" s="3"/>
      <c r="GI160" s="3"/>
      <c r="GJ160" s="3"/>
      <c r="GK160" s="3"/>
      <c r="GL160" s="3"/>
      <c r="GM160" s="3"/>
      <c r="GN160" s="3"/>
      <c r="GO160" s="3"/>
      <c r="GP160" s="3"/>
      <c r="GQ160" s="3"/>
      <c r="GR160" s="3"/>
      <c r="GS160" s="3"/>
      <c r="GT160" s="3"/>
      <c r="GU160" s="3"/>
      <c r="GV160" s="3"/>
      <c r="GW160" s="3"/>
      <c r="GX160" s="3"/>
      <c r="GY160" s="3"/>
      <c r="GZ160" s="3"/>
      <c r="HA160" s="3"/>
      <c r="HB160" s="3"/>
      <c r="HC160" s="3"/>
      <c r="HD160" s="3"/>
      <c r="HE160" s="3"/>
      <c r="HF160" s="3"/>
      <c r="HG160" s="3"/>
      <c r="HH160" s="3"/>
      <c r="HI160" s="3"/>
      <c r="HJ160" s="3"/>
      <c r="HK160" s="3"/>
      <c r="HL160" s="3"/>
      <c r="HM160" s="3"/>
      <c r="HN160" s="3"/>
      <c r="HO160" s="3"/>
      <c r="HP160" s="3"/>
      <c r="HQ160" s="3"/>
      <c r="HR160" s="3"/>
      <c r="HS160" s="3"/>
      <c r="HT160" s="3"/>
      <c r="HU160" s="3"/>
      <c r="HV160" s="3"/>
      <c r="HW160" s="3"/>
      <c r="HX160" s="3"/>
      <c r="HY160" s="3"/>
      <c r="HZ160" s="3"/>
      <c r="IA160" s="3"/>
      <c r="IB160" s="3"/>
      <c r="IC160" s="3"/>
    </row>
    <row r="161" spans="1:237" ht="28" customHeight="1" x14ac:dyDescent="0.35">
      <c r="C161" s="13" t="s">
        <v>344</v>
      </c>
      <c r="D161" s="81">
        <f>IFERROR(VLOOKUP(C161,'4.3.1 Bilan P.brutes EuST 2023'!$B$5:$N$41,13,FALSE),IFERROR((VLOOKUP('4.1 Bilan peaux brutes (2023)'!C161,'4.2.1 Bilan P.brutes FAO 2023'!$C$5:$D$200,2,FALSE)*75%),"-"))</f>
        <v>327995.25</v>
      </c>
      <c r="E161" s="81">
        <f>IFERROR(VLOOKUP(C161,'4.3.1 Bilan P.brutes EuST 2023'!$B$5:$M$41,12,FALSE),IFERROR((VLOOKUP('4.1 Bilan peaux brutes (2023)'!C161,'4.2.1 Bilan P.brutes FAO 2023'!$C$5:$D$200,2)*25%),"-"))</f>
        <v>109331.75</v>
      </c>
      <c r="F161" s="81">
        <f>IFERROR((VLOOKUP(C161,'4.2.1 Bilan P.brutes FAO 2023'!$C$5:$F$200,4,FALSE)*50%),"-")</f>
        <v>25236</v>
      </c>
      <c r="G161" s="81">
        <f>IFERROR((VLOOKUP(C161,'4.2.1 Bilan P.brutes FAO 2023'!$C$5:$F$200,4,FALSE)*50%),"-")</f>
        <v>25236</v>
      </c>
      <c r="H161" s="81">
        <f>IFERROR((VLOOKUP(C161,'4.2.1 Bilan P.brutes FAO 2023'!$C$5:$H$200,6,FALSE)*50%),"-")</f>
        <v>163890</v>
      </c>
      <c r="I161" s="81">
        <f>IFERROR((VLOOKUP(C161,'4.2.1 Bilan P.brutes FAO 2023'!$C$5:$H$200,6,FALSE)*50%),"-")</f>
        <v>163890</v>
      </c>
      <c r="J161" s="81">
        <f t="shared" si="67"/>
        <v>311595.48749999999</v>
      </c>
      <c r="K161" s="81">
        <f t="shared" si="68"/>
        <v>103865.16249999999</v>
      </c>
      <c r="L161" s="81">
        <f t="shared" si="57"/>
        <v>10094.400000000001</v>
      </c>
      <c r="M161" s="81">
        <f t="shared" si="58"/>
        <v>10094.400000000001</v>
      </c>
      <c r="N161" s="81">
        <f t="shared" si="59"/>
        <v>65556</v>
      </c>
      <c r="O161" s="81">
        <f t="shared" si="60"/>
        <v>65556</v>
      </c>
      <c r="P161" s="81">
        <f t="shared" si="61"/>
        <v>10905842.0625</v>
      </c>
      <c r="Q161" s="81">
        <f t="shared" si="62"/>
        <v>1350247.1124999998</v>
      </c>
      <c r="R161" s="81">
        <f t="shared" si="63"/>
        <v>30283.200000000004</v>
      </c>
      <c r="S161" s="81">
        <f t="shared" si="64"/>
        <v>20188.800000000003</v>
      </c>
      <c r="T161" s="81">
        <f t="shared" si="65"/>
        <v>196668</v>
      </c>
      <c r="U161" s="81">
        <f t="shared" si="66"/>
        <v>131112</v>
      </c>
      <c r="V161" s="81">
        <f t="shared" si="69"/>
        <v>10905.8420625</v>
      </c>
      <c r="W161" s="81">
        <f t="shared" si="70"/>
        <v>1350.2471124999997</v>
      </c>
      <c r="X161" s="81">
        <f t="shared" si="71"/>
        <v>30.283200000000004</v>
      </c>
      <c r="Y161" s="81">
        <f t="shared" si="72"/>
        <v>20.188800000000004</v>
      </c>
      <c r="Z161" s="81">
        <f t="shared" si="73"/>
        <v>196.66800000000001</v>
      </c>
      <c r="AA161" s="81">
        <f t="shared" si="74"/>
        <v>131.11199999999999</v>
      </c>
    </row>
    <row r="162" spans="1:237" ht="28" customHeight="1" x14ac:dyDescent="0.35">
      <c r="C162" s="13" t="s">
        <v>345</v>
      </c>
      <c r="D162" s="81">
        <f>IFERROR(VLOOKUP(C162,'4.3.1 Bilan P.brutes EuST 2023'!$B$5:$N$41,13,FALSE),IFERROR((VLOOKUP('4.1 Bilan peaux brutes (2023)'!C162,'4.2.1 Bilan P.brutes FAO 2023'!$C$5:$D$200,2,FALSE)*75%),"-"))</f>
        <v>1651.5</v>
      </c>
      <c r="E162" s="81">
        <f>IFERROR(VLOOKUP(C162,'4.3.1 Bilan P.brutes EuST 2023'!$B$5:$M$41,12,FALSE),IFERROR((VLOOKUP('4.1 Bilan peaux brutes (2023)'!C162,'4.2.1 Bilan P.brutes FAO 2023'!$C$5:$D$200,2)*25%),"-"))</f>
        <v>550.5</v>
      </c>
      <c r="F162" s="81">
        <f>IFERROR((VLOOKUP(C162,'4.2.1 Bilan P.brutes FAO 2023'!$C$5:$F$200,4,FALSE)*50%),"-")</f>
        <v>2474.5</v>
      </c>
      <c r="G162" s="81">
        <f>IFERROR((VLOOKUP(C162,'4.2.1 Bilan P.brutes FAO 2023'!$C$5:$F$200,4,FALSE)*50%),"-")</f>
        <v>2474.5</v>
      </c>
      <c r="H162" s="81">
        <f>IFERROR((VLOOKUP(C162,'4.2.1 Bilan P.brutes FAO 2023'!$C$5:$H$200,6,FALSE)*50%),"-")</f>
        <v>2512</v>
      </c>
      <c r="I162" s="81">
        <f>IFERROR((VLOOKUP(C162,'4.2.1 Bilan P.brutes FAO 2023'!$C$5:$H$200,6,FALSE)*50%),"-")</f>
        <v>2512</v>
      </c>
      <c r="J162" s="81">
        <f t="shared" si="67"/>
        <v>1568.925</v>
      </c>
      <c r="K162" s="81">
        <f t="shared" si="68"/>
        <v>522.97500000000002</v>
      </c>
      <c r="L162" s="81">
        <f t="shared" si="57"/>
        <v>989.80000000000007</v>
      </c>
      <c r="M162" s="81">
        <f t="shared" si="58"/>
        <v>989.80000000000007</v>
      </c>
      <c r="N162" s="81">
        <f t="shared" si="59"/>
        <v>1004.8000000000001</v>
      </c>
      <c r="O162" s="81">
        <f t="shared" si="60"/>
        <v>1004.8000000000001</v>
      </c>
      <c r="P162" s="81">
        <f t="shared" si="61"/>
        <v>54912.375</v>
      </c>
      <c r="Q162" s="81">
        <f t="shared" si="62"/>
        <v>6798.6750000000002</v>
      </c>
      <c r="R162" s="81">
        <f t="shared" si="63"/>
        <v>2969.4</v>
      </c>
      <c r="S162" s="81">
        <f t="shared" si="64"/>
        <v>1979.6000000000001</v>
      </c>
      <c r="T162" s="81">
        <f t="shared" si="65"/>
        <v>3014.4</v>
      </c>
      <c r="U162" s="81">
        <f t="shared" si="66"/>
        <v>2009.6000000000001</v>
      </c>
      <c r="V162" s="81">
        <f t="shared" si="69"/>
        <v>54.912374999999997</v>
      </c>
      <c r="W162" s="81">
        <f t="shared" si="70"/>
        <v>6.7986750000000002</v>
      </c>
      <c r="X162" s="81">
        <f t="shared" si="71"/>
        <v>2.9694000000000003</v>
      </c>
      <c r="Y162" s="81">
        <f t="shared" si="72"/>
        <v>1.9796</v>
      </c>
      <c r="Z162" s="81">
        <f t="shared" si="73"/>
        <v>3.0144000000000002</v>
      </c>
      <c r="AA162" s="81">
        <f t="shared" si="74"/>
        <v>2.0096000000000003</v>
      </c>
    </row>
    <row r="163" spans="1:237" ht="28" customHeight="1" x14ac:dyDescent="0.35">
      <c r="C163" s="13" t="s">
        <v>346</v>
      </c>
      <c r="D163" s="81">
        <f>IFERROR(VLOOKUP(C163,'4.3.1 Bilan P.brutes EuST 2023'!$B$5:$N$41,13,FALSE),IFERROR((VLOOKUP('4.1 Bilan peaux brutes (2023)'!C163,'4.2.1 Bilan P.brutes FAO 2023'!$C$5:$D$200,2,FALSE)*75%),"-"))</f>
        <v>192</v>
      </c>
      <c r="E163" s="81">
        <f>IFERROR(VLOOKUP(C163,'4.3.1 Bilan P.brutes EuST 2023'!$B$5:$M$41,12,FALSE),IFERROR((VLOOKUP('4.1 Bilan peaux brutes (2023)'!C163,'4.2.1 Bilan P.brutes FAO 2023'!$C$5:$D$200,2)*25%),"-"))</f>
        <v>64</v>
      </c>
      <c r="F163" s="81">
        <f>IFERROR((VLOOKUP(C163,'4.2.1 Bilan P.brutes FAO 2023'!$C$5:$F$200,4,FALSE)*50%),"-")</f>
        <v>694.5</v>
      </c>
      <c r="G163" s="81">
        <f>IFERROR((VLOOKUP(C163,'4.2.1 Bilan P.brutes FAO 2023'!$C$5:$F$200,4,FALSE)*50%),"-")</f>
        <v>694.5</v>
      </c>
      <c r="H163" s="81">
        <f>IFERROR((VLOOKUP(C163,'4.2.1 Bilan P.brutes FAO 2023'!$C$5:$H$200,6,FALSE)*50%),"-")</f>
        <v>462.5</v>
      </c>
      <c r="I163" s="81">
        <f>IFERROR((VLOOKUP(C163,'4.2.1 Bilan P.brutes FAO 2023'!$C$5:$H$200,6,FALSE)*50%),"-")</f>
        <v>462.5</v>
      </c>
      <c r="J163" s="81">
        <f t="shared" si="67"/>
        <v>182.39999999999998</v>
      </c>
      <c r="K163" s="81">
        <f t="shared" si="68"/>
        <v>60.8</v>
      </c>
      <c r="L163" s="81">
        <f t="shared" ref="L163:L193" si="75">IFERROR(F163*40%,"-")</f>
        <v>277.8</v>
      </c>
      <c r="M163" s="81">
        <f t="shared" ref="M163:M193" si="76">IFERROR(G163*40%,"-")</f>
        <v>277.8</v>
      </c>
      <c r="N163" s="81">
        <f t="shared" ref="N163:N193" si="77">IFERROR(H163*40%,"-")</f>
        <v>185</v>
      </c>
      <c r="O163" s="81">
        <f t="shared" ref="O163:O193" si="78">IFERROR(I163*40%,"-")</f>
        <v>185</v>
      </c>
      <c r="P163" s="81">
        <f t="shared" ref="P163:P193" si="79">IFERROR(J163*$AD$22,"-")</f>
        <v>6383.9999999999991</v>
      </c>
      <c r="Q163" s="81">
        <f t="shared" ref="Q163:Q193" si="80">IFERROR(K163*$AD$23,"-")</f>
        <v>790.4</v>
      </c>
      <c r="R163" s="81">
        <f t="shared" ref="R163:R193" si="81">IFERROR(L163*$AD$24,"-")</f>
        <v>833.40000000000009</v>
      </c>
      <c r="S163" s="81">
        <f t="shared" ref="S163:S193" si="82">IFERROR(M163*$AD$25,"-")</f>
        <v>555.6</v>
      </c>
      <c r="T163" s="81">
        <f t="shared" ref="T163:T193" si="83">IFERROR(N163*$AD$26,"-")</f>
        <v>555</v>
      </c>
      <c r="U163" s="81">
        <f t="shared" ref="U163:U193" si="84">IFERROR(O163*$AD$27,"-")</f>
        <v>370</v>
      </c>
      <c r="V163" s="81">
        <f t="shared" si="69"/>
        <v>6.3839999999999995</v>
      </c>
      <c r="W163" s="81">
        <f t="shared" si="70"/>
        <v>0.79039999999999999</v>
      </c>
      <c r="X163" s="81">
        <f t="shared" si="71"/>
        <v>0.83340000000000014</v>
      </c>
      <c r="Y163" s="81">
        <f t="shared" si="72"/>
        <v>0.55559999999999998</v>
      </c>
      <c r="Z163" s="81">
        <f t="shared" si="73"/>
        <v>0.55500000000000005</v>
      </c>
      <c r="AA163" s="81">
        <f t="shared" si="74"/>
        <v>0.37</v>
      </c>
    </row>
    <row r="164" spans="1:237" ht="28" customHeight="1" x14ac:dyDescent="0.35">
      <c r="C164" s="13" t="s">
        <v>347</v>
      </c>
      <c r="D164" s="81">
        <f>IFERROR(VLOOKUP(C164,'4.3.1 Bilan P.brutes EuST 2023'!$B$5:$N$41,13,FALSE),IFERROR((VLOOKUP('4.1 Bilan peaux brutes (2023)'!C164,'4.2.1 Bilan P.brutes FAO 2023'!$C$5:$D$200,2,FALSE)*75%),"-"))</f>
        <v>524.25</v>
      </c>
      <c r="E164" s="81">
        <f>IFERROR(VLOOKUP(C164,'4.3.1 Bilan P.brutes EuST 2023'!$B$5:$M$41,12,FALSE),IFERROR((VLOOKUP('4.1 Bilan peaux brutes (2023)'!C164,'4.2.1 Bilan P.brutes FAO 2023'!$C$5:$D$200,2)*25%),"-"))</f>
        <v>174.75</v>
      </c>
      <c r="F164" s="81">
        <f>IFERROR((VLOOKUP(C164,'4.2.1 Bilan P.brutes FAO 2023'!$C$5:$F$200,4,FALSE)*50%),"-")</f>
        <v>2299</v>
      </c>
      <c r="G164" s="81">
        <f>IFERROR((VLOOKUP(C164,'4.2.1 Bilan P.brutes FAO 2023'!$C$5:$F$200,4,FALSE)*50%),"-")</f>
        <v>2299</v>
      </c>
      <c r="H164" s="81">
        <f>IFERROR((VLOOKUP(C164,'4.2.1 Bilan P.brutes FAO 2023'!$C$5:$H$200,6,FALSE)*50%),"-")</f>
        <v>1345</v>
      </c>
      <c r="I164" s="81">
        <f>IFERROR((VLOOKUP(C164,'4.2.1 Bilan P.brutes FAO 2023'!$C$5:$H$200,6,FALSE)*50%),"-")</f>
        <v>1345</v>
      </c>
      <c r="J164" s="81">
        <f t="shared" si="67"/>
        <v>498.03749999999997</v>
      </c>
      <c r="K164" s="81">
        <f t="shared" si="68"/>
        <v>166.01249999999999</v>
      </c>
      <c r="L164" s="81">
        <f t="shared" si="75"/>
        <v>919.6</v>
      </c>
      <c r="M164" s="81">
        <f t="shared" si="76"/>
        <v>919.6</v>
      </c>
      <c r="N164" s="81">
        <f t="shared" si="77"/>
        <v>538</v>
      </c>
      <c r="O164" s="81">
        <f t="shared" si="78"/>
        <v>538</v>
      </c>
      <c r="P164" s="81">
        <f t="shared" si="79"/>
        <v>17431.3125</v>
      </c>
      <c r="Q164" s="81">
        <f t="shared" si="80"/>
        <v>2158.1624999999999</v>
      </c>
      <c r="R164" s="81">
        <f t="shared" si="81"/>
        <v>2758.8</v>
      </c>
      <c r="S164" s="81">
        <f t="shared" si="82"/>
        <v>1839.2</v>
      </c>
      <c r="T164" s="81">
        <f t="shared" si="83"/>
        <v>1614</v>
      </c>
      <c r="U164" s="81">
        <f t="shared" si="84"/>
        <v>1076</v>
      </c>
      <c r="V164" s="81">
        <f t="shared" si="69"/>
        <v>17.431312500000001</v>
      </c>
      <c r="W164" s="81">
        <f t="shared" si="70"/>
        <v>2.1581625</v>
      </c>
      <c r="X164" s="81">
        <f t="shared" si="71"/>
        <v>2.7588000000000004</v>
      </c>
      <c r="Y164" s="81">
        <f t="shared" si="72"/>
        <v>1.8391999999999999</v>
      </c>
      <c r="Z164" s="81">
        <f t="shared" si="73"/>
        <v>1.6140000000000001</v>
      </c>
      <c r="AA164" s="81">
        <f t="shared" si="74"/>
        <v>1.0760000000000001</v>
      </c>
    </row>
    <row r="165" spans="1:237" ht="28" customHeight="1" x14ac:dyDescent="0.35">
      <c r="C165" s="13" t="s">
        <v>348</v>
      </c>
      <c r="D165" s="81">
        <f>IFERROR(VLOOKUP(C165,'4.3.1 Bilan P.brutes EuST 2023'!$B$5:$N$41,13,FALSE),IFERROR((VLOOKUP('4.1 Bilan peaux brutes (2023)'!C165,'4.2.1 Bilan P.brutes FAO 2023'!$C$5:$D$200,2,FALSE)*75%),"-"))</f>
        <v>6401.25</v>
      </c>
      <c r="E165" s="81">
        <f>IFERROR(VLOOKUP(C165,'4.3.1 Bilan P.brutes EuST 2023'!$B$5:$M$41,12,FALSE),IFERROR((VLOOKUP('4.1 Bilan peaux brutes (2023)'!C165,'4.2.1 Bilan P.brutes FAO 2023'!$C$5:$D$200,2)*25%),"-"))</f>
        <v>2133.75</v>
      </c>
      <c r="F165" s="81" t="str">
        <f>IFERROR((VLOOKUP(C165,'4.2.1 Bilan P.brutes FAO 2023'!$C$5:$F$200,4,FALSE)*50%),"-")</f>
        <v>-</v>
      </c>
      <c r="G165" s="81" t="str">
        <f>IFERROR((VLOOKUP(C165,'4.2.1 Bilan P.brutes FAO 2023'!$C$5:$F$200,4,FALSE)*50%),"-")</f>
        <v>-</v>
      </c>
      <c r="H165" s="81" t="str">
        <f>IFERROR((VLOOKUP(C165,'4.2.1 Bilan P.brutes FAO 2023'!$C$5:$H$200,6,FALSE)*50%),"-")</f>
        <v>-</v>
      </c>
      <c r="I165" s="81" t="str">
        <f>IFERROR((VLOOKUP(C165,'4.2.1 Bilan P.brutes FAO 2023'!$C$5:$H$200,6,FALSE)*50%),"-")</f>
        <v>-</v>
      </c>
      <c r="J165" s="81">
        <f t="shared" si="67"/>
        <v>6081.1875</v>
      </c>
      <c r="K165" s="81">
        <f t="shared" si="68"/>
        <v>2027.0625</v>
      </c>
      <c r="L165" s="81" t="str">
        <f t="shared" si="75"/>
        <v>-</v>
      </c>
      <c r="M165" s="81" t="str">
        <f t="shared" si="76"/>
        <v>-</v>
      </c>
      <c r="N165" s="81" t="str">
        <f t="shared" si="77"/>
        <v>-</v>
      </c>
      <c r="O165" s="81" t="str">
        <f t="shared" si="78"/>
        <v>-</v>
      </c>
      <c r="P165" s="81">
        <f t="shared" si="79"/>
        <v>212841.5625</v>
      </c>
      <c r="Q165" s="81">
        <f t="shared" si="80"/>
        <v>26351.8125</v>
      </c>
      <c r="R165" s="81" t="str">
        <f t="shared" si="81"/>
        <v>-</v>
      </c>
      <c r="S165" s="81" t="str">
        <f t="shared" si="82"/>
        <v>-</v>
      </c>
      <c r="T165" s="81" t="str">
        <f t="shared" si="83"/>
        <v>-</v>
      </c>
      <c r="U165" s="81" t="str">
        <f t="shared" si="84"/>
        <v>-</v>
      </c>
      <c r="V165" s="81">
        <f t="shared" si="69"/>
        <v>212.84156250000001</v>
      </c>
      <c r="W165" s="81">
        <f t="shared" si="70"/>
        <v>26.351812500000001</v>
      </c>
      <c r="X165" s="81" t="str">
        <f t="shared" si="71"/>
        <v>-</v>
      </c>
      <c r="Y165" s="81" t="str">
        <f t="shared" si="72"/>
        <v>-</v>
      </c>
      <c r="Z165" s="81" t="str">
        <f t="shared" si="73"/>
        <v>-</v>
      </c>
      <c r="AA165" s="81" t="str">
        <f t="shared" si="74"/>
        <v>-</v>
      </c>
    </row>
    <row r="166" spans="1:237" ht="28" customHeight="1" x14ac:dyDescent="0.35">
      <c r="C166" s="13" t="s">
        <v>349</v>
      </c>
      <c r="D166" s="81">
        <f>IFERROR(VLOOKUP(C166,'4.3.1 Bilan P.brutes EuST 2023'!$B$5:$N$41,13,FALSE),IFERROR((VLOOKUP('4.1 Bilan peaux brutes (2023)'!C166,'4.2.1 Bilan P.brutes FAO 2023'!$C$5:$D$200,2,FALSE)*75%),"-"))</f>
        <v>1290.75</v>
      </c>
      <c r="E166" s="81">
        <f>IFERROR(VLOOKUP(C166,'4.3.1 Bilan P.brutes EuST 2023'!$B$5:$M$41,12,FALSE),IFERROR((VLOOKUP('4.1 Bilan peaux brutes (2023)'!C166,'4.2.1 Bilan P.brutes FAO 2023'!$C$5:$D$200,2)*25%),"-"))</f>
        <v>430.25</v>
      </c>
      <c r="F166" s="81">
        <f>IFERROR((VLOOKUP(C166,'4.2.1 Bilan P.brutes FAO 2023'!$C$5:$F$200,4,FALSE)*50%),"-")</f>
        <v>271</v>
      </c>
      <c r="G166" s="81">
        <f>IFERROR((VLOOKUP(C166,'4.2.1 Bilan P.brutes FAO 2023'!$C$5:$F$200,4,FALSE)*50%),"-")</f>
        <v>271</v>
      </c>
      <c r="H166" s="81">
        <f>IFERROR((VLOOKUP(C166,'4.2.1 Bilan P.brutes FAO 2023'!$C$5:$H$200,6,FALSE)*50%),"-")</f>
        <v>895.5</v>
      </c>
      <c r="I166" s="81">
        <f>IFERROR((VLOOKUP(C166,'4.2.1 Bilan P.brutes FAO 2023'!$C$5:$H$200,6,FALSE)*50%),"-")</f>
        <v>895.5</v>
      </c>
      <c r="J166" s="81">
        <f>IFERROR(D166*95%,"-")</f>
        <v>1226.2124999999999</v>
      </c>
      <c r="K166" s="81">
        <f t="shared" si="68"/>
        <v>408.73749999999995</v>
      </c>
      <c r="L166" s="81">
        <f t="shared" si="75"/>
        <v>108.4</v>
      </c>
      <c r="M166" s="81">
        <f t="shared" si="76"/>
        <v>108.4</v>
      </c>
      <c r="N166" s="81">
        <f t="shared" si="77"/>
        <v>358.20000000000005</v>
      </c>
      <c r="O166" s="81">
        <f t="shared" si="78"/>
        <v>358.20000000000005</v>
      </c>
      <c r="P166" s="81">
        <f>IFERROR(J166*$AD$22,"-")</f>
        <v>42917.437499999993</v>
      </c>
      <c r="Q166" s="81">
        <f t="shared" si="80"/>
        <v>5313.5874999999996</v>
      </c>
      <c r="R166" s="81">
        <f t="shared" si="81"/>
        <v>325.20000000000005</v>
      </c>
      <c r="S166" s="81">
        <f t="shared" si="82"/>
        <v>216.8</v>
      </c>
      <c r="T166" s="81">
        <f t="shared" si="83"/>
        <v>1074.6000000000001</v>
      </c>
      <c r="U166" s="81">
        <f t="shared" si="84"/>
        <v>716.40000000000009</v>
      </c>
      <c r="V166" s="81">
        <f t="shared" si="69"/>
        <v>42.917437499999991</v>
      </c>
      <c r="W166" s="81">
        <f t="shared" si="70"/>
        <v>5.3135874999999997</v>
      </c>
      <c r="X166" s="81">
        <f t="shared" si="71"/>
        <v>0.32520000000000004</v>
      </c>
      <c r="Y166" s="81">
        <f t="shared" si="72"/>
        <v>0.21680000000000002</v>
      </c>
      <c r="Z166" s="81">
        <f t="shared" si="73"/>
        <v>1.0746000000000002</v>
      </c>
      <c r="AA166" s="81">
        <f t="shared" si="74"/>
        <v>0.71640000000000004</v>
      </c>
    </row>
    <row r="167" spans="1:237" ht="28" customHeight="1" x14ac:dyDescent="0.35">
      <c r="C167" s="13" t="s">
        <v>350</v>
      </c>
      <c r="D167" s="83">
        <f>IFERROR(VLOOKUP(C167,'4.3.1 Bilan P.brutes EuST 2023'!$B$5:$N$41,13,FALSE),IFERROR((VLOOKUP('4.1 Bilan peaux brutes (2023)'!C167,'4.2.1 Bilan P.brutes FAO 2023'!$C$5:$D$200,2,FALSE)*75%),"-"))</f>
        <v>346687.5</v>
      </c>
      <c r="E167" s="83">
        <f>IFERROR(VLOOKUP(C167,'4.3.1 Bilan P.brutes EuST 2023'!$B$5:$M$41,12,FALSE),IFERROR((VLOOKUP('4.1 Bilan peaux brutes (2023)'!C167,'4.2.1 Bilan P.brutes FAO 2023'!$C$5:$D$200,2)*25%),"-"))</f>
        <v>115562.5</v>
      </c>
      <c r="F167" s="83">
        <f>IFERROR((VLOOKUP(C167,'4.2.1 Bilan P.brutes FAO 2023'!$C$5:$F$200,4,FALSE)*50%),"-")</f>
        <v>1465335</v>
      </c>
      <c r="G167" s="83">
        <f>IFERROR((VLOOKUP(C167,'4.2.1 Bilan P.brutes FAO 2023'!$C$5:$F$200,4,FALSE)*50%),"-")</f>
        <v>1465335</v>
      </c>
      <c r="H167" s="83">
        <f>IFERROR((VLOOKUP(C167,'4.2.1 Bilan P.brutes FAO 2023'!$C$5:$H$200,6,FALSE)*50%),"-")</f>
        <v>1039153.5</v>
      </c>
      <c r="I167" s="83">
        <f>IFERROR((VLOOKUP(C167,'4.2.1 Bilan P.brutes FAO 2023'!$C$5:$H$200,6,FALSE)*50%),"-")</f>
        <v>1039153.5</v>
      </c>
      <c r="J167" s="83">
        <f t="shared" si="67"/>
        <v>329353.125</v>
      </c>
      <c r="K167" s="83">
        <f t="shared" si="68"/>
        <v>109784.375</v>
      </c>
      <c r="L167" s="83">
        <f t="shared" si="75"/>
        <v>586134</v>
      </c>
      <c r="M167" s="83">
        <f t="shared" si="76"/>
        <v>586134</v>
      </c>
      <c r="N167" s="83">
        <f t="shared" si="77"/>
        <v>415661.4</v>
      </c>
      <c r="O167" s="83">
        <f t="shared" si="78"/>
        <v>415661.4</v>
      </c>
      <c r="P167" s="83">
        <f t="shared" si="79"/>
        <v>11527359.375</v>
      </c>
      <c r="Q167" s="83">
        <f t="shared" si="80"/>
        <v>1427196.875</v>
      </c>
      <c r="R167" s="83">
        <f t="shared" si="81"/>
        <v>1758402</v>
      </c>
      <c r="S167" s="83">
        <f t="shared" si="82"/>
        <v>1172268</v>
      </c>
      <c r="T167" s="83">
        <f t="shared" si="83"/>
        <v>1246984.2000000002</v>
      </c>
      <c r="U167" s="83">
        <f t="shared" si="84"/>
        <v>831322.8</v>
      </c>
      <c r="V167" s="151">
        <f t="shared" si="69"/>
        <v>11527.359375</v>
      </c>
      <c r="W167" s="151">
        <f t="shared" si="70"/>
        <v>1427.1968750000001</v>
      </c>
      <c r="X167" s="151">
        <f t="shared" si="71"/>
        <v>1758.402</v>
      </c>
      <c r="Y167" s="151">
        <f t="shared" si="72"/>
        <v>1172.268</v>
      </c>
      <c r="Z167" s="151">
        <f t="shared" si="73"/>
        <v>1246.9842000000001</v>
      </c>
      <c r="AA167" s="151">
        <f t="shared" si="74"/>
        <v>831.32280000000003</v>
      </c>
    </row>
    <row r="168" spans="1:237" s="82" customFormat="1" ht="28" customHeight="1" x14ac:dyDescent="0.35">
      <c r="A168" s="14"/>
      <c r="B168" s="14"/>
      <c r="C168" s="13" t="s">
        <v>351</v>
      </c>
      <c r="D168" s="83">
        <f>IFERROR(VLOOKUP(C168,'4.3.1 Bilan P.brutes EuST 2023'!$B$5:$N$41,13,FALSE),IFERROR((VLOOKUP('4.1 Bilan peaux brutes (2023)'!C168,'4.2.1 Bilan P.brutes FAO 2023'!$C$5:$D$200,2,FALSE)*75%),"-"))</f>
        <v>224100</v>
      </c>
      <c r="E168" s="83">
        <f>IFERROR(VLOOKUP(C168,'4.3.1 Bilan P.brutes EuST 2023'!$B$5:$M$41,12,FALSE),IFERROR((VLOOKUP('4.1 Bilan peaux brutes (2023)'!C168,'4.2.1 Bilan P.brutes FAO 2023'!$C$5:$D$200,2)*25%),"-"))</f>
        <v>89640</v>
      </c>
      <c r="F168" s="83">
        <f>IFERROR((VLOOKUP(C168,'4.2.1 Bilan P.brutes FAO 2023'!$C$5:$F$200,4,FALSE)*50%),"-")</f>
        <v>717996</v>
      </c>
      <c r="G168" s="83">
        <f>IFERROR((VLOOKUP(C168,'4.2.1 Bilan P.brutes FAO 2023'!$C$5:$F$200,4,FALSE)*50%),"-")</f>
        <v>717996</v>
      </c>
      <c r="H168" s="83">
        <f>IFERROR((VLOOKUP(C168,'4.2.1 Bilan P.brutes FAO 2023'!$C$5:$H$200,6,FALSE)*50%),"-")</f>
        <v>103828</v>
      </c>
      <c r="I168" s="83">
        <f>IFERROR((VLOOKUP(C168,'4.2.1 Bilan P.brutes FAO 2023'!$C$5:$H$200,6,FALSE)*50%),"-")</f>
        <v>103828</v>
      </c>
      <c r="J168" s="83">
        <f t="shared" si="67"/>
        <v>212895</v>
      </c>
      <c r="K168" s="83">
        <f t="shared" si="68"/>
        <v>85158</v>
      </c>
      <c r="L168" s="83">
        <f t="shared" si="75"/>
        <v>287198.40000000002</v>
      </c>
      <c r="M168" s="83">
        <f t="shared" si="76"/>
        <v>287198.40000000002</v>
      </c>
      <c r="N168" s="83">
        <f t="shared" si="77"/>
        <v>41531.200000000004</v>
      </c>
      <c r="O168" s="83">
        <f t="shared" si="78"/>
        <v>41531.200000000004</v>
      </c>
      <c r="P168" s="83">
        <f t="shared" si="79"/>
        <v>7451325</v>
      </c>
      <c r="Q168" s="83">
        <f t="shared" si="80"/>
        <v>1107054</v>
      </c>
      <c r="R168" s="83">
        <f t="shared" si="81"/>
        <v>861595.20000000007</v>
      </c>
      <c r="S168" s="83">
        <f t="shared" si="82"/>
        <v>574396.80000000005</v>
      </c>
      <c r="T168" s="83">
        <f t="shared" si="83"/>
        <v>124593.60000000001</v>
      </c>
      <c r="U168" s="83">
        <f t="shared" si="84"/>
        <v>83062.400000000009</v>
      </c>
      <c r="V168" s="151">
        <f t="shared" si="69"/>
        <v>7451.3249999999998</v>
      </c>
      <c r="W168" s="151">
        <f t="shared" si="70"/>
        <v>1107.0540000000001</v>
      </c>
      <c r="X168" s="151">
        <f t="shared" si="71"/>
        <v>861.59520000000009</v>
      </c>
      <c r="Y168" s="151">
        <f t="shared" si="72"/>
        <v>574.3968000000001</v>
      </c>
      <c r="Z168" s="151">
        <f t="shared" si="73"/>
        <v>124.59360000000001</v>
      </c>
      <c r="AA168" s="151">
        <f t="shared" si="74"/>
        <v>83.062400000000011</v>
      </c>
      <c r="AB168" s="14"/>
      <c r="AC168" s="14"/>
      <c r="AD168" s="14"/>
      <c r="AE168" s="14"/>
      <c r="AF168" s="14"/>
      <c r="AG168" s="14"/>
      <c r="AH168" s="14"/>
      <c r="AI168" s="14"/>
      <c r="AJ168" s="14"/>
      <c r="AK168" s="14"/>
      <c r="AL168" s="14"/>
      <c r="AM168" s="14"/>
      <c r="AN168" s="14"/>
      <c r="AO168" s="14"/>
      <c r="AP168" s="14"/>
      <c r="AQ168" s="14"/>
      <c r="AR168" s="14"/>
      <c r="AS168" s="14"/>
      <c r="AT168" s="14"/>
      <c r="AU168" s="14"/>
      <c r="AV168" s="14"/>
      <c r="AW168" s="14"/>
      <c r="AX168" s="14"/>
      <c r="AY168" s="14"/>
      <c r="AZ168" s="14"/>
      <c r="BA168" s="14"/>
      <c r="BB168" s="14"/>
      <c r="BC168" s="14"/>
      <c r="BD168" s="14"/>
      <c r="BE168" s="14"/>
      <c r="BF168" s="14"/>
      <c r="BG168" s="14"/>
      <c r="BH168" s="14"/>
      <c r="BI168" s="14"/>
      <c r="BJ168" s="14"/>
      <c r="BK168" s="14"/>
      <c r="BL168" s="14"/>
      <c r="BM168" s="14"/>
      <c r="BN168" s="14"/>
      <c r="BO168" s="14"/>
      <c r="BP168" s="14"/>
      <c r="BQ168" s="14"/>
      <c r="BR168" s="14"/>
      <c r="BS168" s="14"/>
      <c r="BT168" s="14"/>
      <c r="BU168" s="14"/>
      <c r="BV168" s="14"/>
      <c r="BW168" s="14"/>
      <c r="BX168" s="14"/>
      <c r="BY168" s="14"/>
      <c r="BZ168" s="14"/>
      <c r="CA168" s="14"/>
      <c r="CB168" s="14"/>
      <c r="CC168" s="14"/>
      <c r="CD168" s="14"/>
      <c r="CE168" s="14"/>
      <c r="CF168" s="14"/>
      <c r="CG168" s="14"/>
      <c r="CH168" s="14"/>
      <c r="CI168" s="14"/>
      <c r="CJ168" s="14"/>
      <c r="CK168" s="14"/>
      <c r="CL168" s="14"/>
      <c r="CM168" s="14"/>
      <c r="CN168" s="14"/>
      <c r="CO168" s="14"/>
      <c r="CP168" s="14"/>
      <c r="CQ168" s="14"/>
      <c r="CR168" s="14"/>
      <c r="CS168" s="14"/>
      <c r="CT168" s="14"/>
      <c r="CU168" s="14"/>
      <c r="CV168" s="14"/>
      <c r="CW168" s="14"/>
      <c r="CX168" s="14"/>
      <c r="CY168" s="14"/>
      <c r="CZ168" s="14"/>
      <c r="DA168" s="14"/>
      <c r="DB168" s="14"/>
      <c r="DC168" s="14"/>
      <c r="DD168" s="14"/>
      <c r="DE168" s="14"/>
      <c r="DF168" s="14"/>
      <c r="DG168" s="14"/>
      <c r="DH168" s="14"/>
      <c r="DI168" s="14"/>
      <c r="DJ168" s="14"/>
      <c r="DK168" s="14"/>
      <c r="DL168" s="14"/>
      <c r="DM168" s="14"/>
      <c r="DN168" s="14"/>
      <c r="DO168" s="14"/>
      <c r="DP168" s="14"/>
      <c r="DQ168" s="14"/>
      <c r="DR168" s="14"/>
      <c r="DS168" s="14"/>
      <c r="DT168" s="14"/>
      <c r="DU168" s="14"/>
      <c r="DV168" s="14"/>
      <c r="DW168" s="14"/>
      <c r="DX168" s="14"/>
      <c r="DY168" s="14"/>
      <c r="DZ168" s="14"/>
      <c r="EA168" s="14"/>
      <c r="EB168" s="14"/>
      <c r="EC168" s="14"/>
      <c r="ED168" s="14"/>
      <c r="EE168" s="14"/>
      <c r="EF168" s="14"/>
      <c r="EG168" s="14"/>
      <c r="EH168" s="14"/>
      <c r="EI168" s="14"/>
      <c r="EJ168" s="3"/>
      <c r="EK168" s="3"/>
      <c r="EL168" s="3"/>
      <c r="EM168" s="3"/>
      <c r="EN168" s="3"/>
      <c r="EO168" s="3"/>
      <c r="EP168" s="3"/>
      <c r="EQ168" s="3"/>
      <c r="ER168" s="3"/>
      <c r="ES168" s="3"/>
      <c r="ET168" s="3"/>
      <c r="EU168" s="3"/>
      <c r="EV168" s="3"/>
      <c r="EW168" s="3"/>
      <c r="EX168" s="3"/>
      <c r="EY168" s="3"/>
      <c r="EZ168" s="3"/>
      <c r="FA168" s="3"/>
      <c r="FB168" s="3"/>
      <c r="FC168" s="3"/>
      <c r="FD168" s="3"/>
      <c r="FE168" s="3"/>
      <c r="FF168" s="3"/>
      <c r="FG168" s="3"/>
      <c r="FH168" s="3"/>
      <c r="FI168" s="3"/>
      <c r="FJ168" s="3"/>
      <c r="FK168" s="3"/>
      <c r="FL168" s="3"/>
      <c r="FM168" s="3"/>
      <c r="FN168" s="3"/>
      <c r="FO168" s="3"/>
      <c r="FP168" s="3"/>
      <c r="FQ168" s="3"/>
      <c r="FR168" s="3"/>
      <c r="FS168" s="3"/>
      <c r="FT168" s="3"/>
      <c r="FU168" s="3"/>
      <c r="FV168" s="3"/>
      <c r="FW168" s="3"/>
      <c r="FX168" s="3"/>
      <c r="FY168" s="3"/>
      <c r="FZ168" s="3"/>
      <c r="GA168" s="3"/>
      <c r="GB168" s="3"/>
      <c r="GC168" s="3"/>
      <c r="GD168" s="3"/>
      <c r="GE168" s="3"/>
      <c r="GF168" s="3"/>
      <c r="GG168" s="3"/>
      <c r="GH168" s="3"/>
      <c r="GI168" s="3"/>
      <c r="GJ168" s="3"/>
      <c r="GK168" s="3"/>
      <c r="GL168" s="3"/>
      <c r="GM168" s="3"/>
      <c r="GN168" s="3"/>
      <c r="GO168" s="3"/>
      <c r="GP168" s="3"/>
      <c r="GQ168" s="3"/>
      <c r="GR168" s="3"/>
      <c r="GS168" s="3"/>
      <c r="GT168" s="3"/>
      <c r="GU168" s="3"/>
      <c r="GV168" s="3"/>
      <c r="GW168" s="3"/>
      <c r="GX168" s="3"/>
      <c r="GY168" s="3"/>
      <c r="GZ168" s="3"/>
      <c r="HA168" s="3"/>
      <c r="HB168" s="3"/>
      <c r="HC168" s="3"/>
      <c r="HD168" s="3"/>
      <c r="HE168" s="3"/>
      <c r="HF168" s="3"/>
      <c r="HG168" s="3"/>
      <c r="HH168" s="3"/>
      <c r="HI168" s="3"/>
      <c r="HJ168" s="3"/>
      <c r="HK168" s="3"/>
      <c r="HL168" s="3"/>
      <c r="HM168" s="3"/>
      <c r="HN168" s="3"/>
      <c r="HO168" s="3"/>
      <c r="HP168" s="3"/>
      <c r="HQ168" s="3"/>
      <c r="HR168" s="3"/>
      <c r="HS168" s="3"/>
      <c r="HT168" s="3"/>
      <c r="HU168" s="3"/>
      <c r="HV168" s="3"/>
      <c r="HW168" s="3"/>
      <c r="HX168" s="3"/>
      <c r="HY168" s="3"/>
      <c r="HZ168" s="3"/>
      <c r="IA168" s="3"/>
      <c r="IB168" s="3"/>
      <c r="IC168" s="3"/>
    </row>
    <row r="169" spans="1:237" ht="28" customHeight="1" x14ac:dyDescent="0.35">
      <c r="C169" s="13" t="s">
        <v>352</v>
      </c>
      <c r="D169" s="81">
        <f>IFERROR(VLOOKUP(C169,'4.3.1 Bilan P.brutes EuST 2023'!$B$5:$N$41,13,FALSE),IFERROR((VLOOKUP('4.1 Bilan peaux brutes (2023)'!C169,'4.2.1 Bilan P.brutes FAO 2023'!$C$5:$D$200,2,FALSE)*75%),"-"))</f>
        <v>41.25</v>
      </c>
      <c r="E169" s="81">
        <f>IFERROR(VLOOKUP(C169,'4.3.1 Bilan P.brutes EuST 2023'!$B$5:$M$41,12,FALSE),IFERROR((VLOOKUP('4.1 Bilan peaux brutes (2023)'!C169,'4.2.1 Bilan P.brutes FAO 2023'!$C$5:$D$200,2)*25%),"-"))</f>
        <v>13.75</v>
      </c>
      <c r="F169" s="81" t="str">
        <f>IFERROR((VLOOKUP(C169,'4.2.1 Bilan P.brutes FAO 2023'!$C$5:$F$200,4,FALSE)*50%),"-")</f>
        <v>-</v>
      </c>
      <c r="G169" s="81" t="str">
        <f>IFERROR((VLOOKUP(C169,'4.2.1 Bilan P.brutes FAO 2023'!$C$5:$F$200,4,FALSE)*50%),"-")</f>
        <v>-</v>
      </c>
      <c r="H169" s="81">
        <f>IFERROR((VLOOKUP(C169,'4.2.1 Bilan P.brutes FAO 2023'!$C$5:$H$200,6,FALSE)*50%),"-")</f>
        <v>1003.5</v>
      </c>
      <c r="I169" s="81">
        <f>IFERROR((VLOOKUP(C169,'4.2.1 Bilan P.brutes FAO 2023'!$C$5:$H$200,6,FALSE)*50%),"-")</f>
        <v>1003.5</v>
      </c>
      <c r="J169" s="81">
        <f t="shared" si="67"/>
        <v>39.1875</v>
      </c>
      <c r="K169" s="81">
        <f t="shared" si="68"/>
        <v>13.0625</v>
      </c>
      <c r="L169" s="81" t="str">
        <f t="shared" si="75"/>
        <v>-</v>
      </c>
      <c r="M169" s="81" t="str">
        <f t="shared" si="76"/>
        <v>-</v>
      </c>
      <c r="N169" s="81">
        <f t="shared" si="77"/>
        <v>401.40000000000003</v>
      </c>
      <c r="O169" s="81">
        <f t="shared" si="78"/>
        <v>401.40000000000003</v>
      </c>
      <c r="P169" s="81">
        <f t="shared" si="79"/>
        <v>1371.5625</v>
      </c>
      <c r="Q169" s="81">
        <f t="shared" si="80"/>
        <v>169.8125</v>
      </c>
      <c r="R169" s="81" t="str">
        <f t="shared" si="81"/>
        <v>-</v>
      </c>
      <c r="S169" s="81" t="str">
        <f t="shared" si="82"/>
        <v>-</v>
      </c>
      <c r="T169" s="81">
        <f t="shared" si="83"/>
        <v>1204.2</v>
      </c>
      <c r="U169" s="81">
        <f t="shared" si="84"/>
        <v>802.80000000000007</v>
      </c>
      <c r="V169" s="81">
        <f t="shared" si="69"/>
        <v>1.3715625</v>
      </c>
      <c r="W169" s="81">
        <f t="shared" si="70"/>
        <v>0.16981250000000001</v>
      </c>
      <c r="X169" s="81" t="str">
        <f t="shared" si="71"/>
        <v>-</v>
      </c>
      <c r="Y169" s="81" t="str">
        <f t="shared" si="72"/>
        <v>-</v>
      </c>
      <c r="Z169" s="81">
        <f t="shared" si="73"/>
        <v>1.2041999999999999</v>
      </c>
      <c r="AA169" s="81">
        <f t="shared" si="74"/>
        <v>0.80280000000000007</v>
      </c>
    </row>
    <row r="170" spans="1:237" ht="28" customHeight="1" x14ac:dyDescent="0.35">
      <c r="C170" s="13" t="s">
        <v>353</v>
      </c>
      <c r="D170" s="81">
        <f>IFERROR(VLOOKUP(C170,'4.3.1 Bilan P.brutes EuST 2023'!$B$5:$N$41,13,FALSE),IFERROR((VLOOKUP('4.1 Bilan peaux brutes (2023)'!C170,'4.2.1 Bilan P.brutes FAO 2023'!$C$5:$D$200,2,FALSE)*75%),"-"))</f>
        <v>33321.75</v>
      </c>
      <c r="E170" s="81">
        <f>IFERROR(VLOOKUP(C170,'4.3.1 Bilan P.brutes EuST 2023'!$B$5:$M$41,12,FALSE),IFERROR((VLOOKUP('4.1 Bilan peaux brutes (2023)'!C170,'4.2.1 Bilan P.brutes FAO 2023'!$C$5:$D$200,2)*25%),"-"))</f>
        <v>11107.25</v>
      </c>
      <c r="F170" s="81">
        <f>IFERROR((VLOOKUP(C170,'4.2.1 Bilan P.brutes FAO 2023'!$C$5:$F$200,4,FALSE)*50%),"-")</f>
        <v>86199.5</v>
      </c>
      <c r="G170" s="81">
        <f>IFERROR((VLOOKUP(C170,'4.2.1 Bilan P.brutes FAO 2023'!$C$5:$F$200,4,FALSE)*50%),"-")</f>
        <v>86199.5</v>
      </c>
      <c r="H170" s="81">
        <f>IFERROR((VLOOKUP(C170,'4.2.1 Bilan P.brutes FAO 2023'!$C$5:$H$200,6,FALSE)*50%),"-")</f>
        <v>105389</v>
      </c>
      <c r="I170" s="81">
        <f>IFERROR((VLOOKUP(C170,'4.2.1 Bilan P.brutes FAO 2023'!$C$5:$H$200,6,FALSE)*50%),"-")</f>
        <v>105389</v>
      </c>
      <c r="J170" s="81">
        <f t="shared" si="67"/>
        <v>31655.662499999999</v>
      </c>
      <c r="K170" s="81">
        <f t="shared" si="68"/>
        <v>10551.887499999999</v>
      </c>
      <c r="L170" s="81">
        <f t="shared" si="75"/>
        <v>34479.800000000003</v>
      </c>
      <c r="M170" s="81">
        <f t="shared" si="76"/>
        <v>34479.800000000003</v>
      </c>
      <c r="N170" s="81">
        <f t="shared" si="77"/>
        <v>42155.600000000006</v>
      </c>
      <c r="O170" s="81">
        <f t="shared" si="78"/>
        <v>42155.600000000006</v>
      </c>
      <c r="P170" s="81">
        <f t="shared" si="79"/>
        <v>1107948.1875</v>
      </c>
      <c r="Q170" s="81">
        <f t="shared" si="80"/>
        <v>137174.53749999998</v>
      </c>
      <c r="R170" s="81">
        <f t="shared" si="81"/>
        <v>103439.40000000001</v>
      </c>
      <c r="S170" s="81">
        <f t="shared" si="82"/>
        <v>68959.600000000006</v>
      </c>
      <c r="T170" s="81">
        <f t="shared" si="83"/>
        <v>126466.80000000002</v>
      </c>
      <c r="U170" s="81">
        <f t="shared" si="84"/>
        <v>84311.200000000012</v>
      </c>
      <c r="V170" s="81">
        <f t="shared" si="69"/>
        <v>1107.9481874999999</v>
      </c>
      <c r="W170" s="81">
        <f t="shared" si="70"/>
        <v>137.17453749999999</v>
      </c>
      <c r="X170" s="81">
        <f t="shared" si="71"/>
        <v>103.43940000000001</v>
      </c>
      <c r="Y170" s="81">
        <f t="shared" si="72"/>
        <v>68.959600000000009</v>
      </c>
      <c r="Z170" s="81">
        <f t="shared" si="73"/>
        <v>126.46680000000002</v>
      </c>
      <c r="AA170" s="81">
        <f t="shared" si="74"/>
        <v>84.311200000000014</v>
      </c>
    </row>
    <row r="171" spans="1:237" ht="28" customHeight="1" x14ac:dyDescent="0.35">
      <c r="C171" s="13" t="s">
        <v>354</v>
      </c>
      <c r="D171" s="81">
        <f>IFERROR(VLOOKUP(C171,'4.3.1 Bilan P.brutes EuST 2023'!$B$5:$N$41,13,FALSE),IFERROR((VLOOKUP('4.1 Bilan peaux brutes (2023)'!C171,'4.2.1 Bilan P.brutes FAO 2023'!$C$5:$D$200,2,FALSE)*75%),"-"))</f>
        <v>63.75</v>
      </c>
      <c r="E171" s="81">
        <f>IFERROR(VLOOKUP(C171,'4.3.1 Bilan P.brutes EuST 2023'!$B$5:$M$41,12,FALSE),IFERROR((VLOOKUP('4.1 Bilan peaux brutes (2023)'!C171,'4.2.1 Bilan P.brutes FAO 2023'!$C$5:$D$200,2)*25%),"-"))</f>
        <v>21.25</v>
      </c>
      <c r="F171" s="81">
        <f>IFERROR((VLOOKUP(C171,'4.2.1 Bilan P.brutes FAO 2023'!$C$5:$F$200,4,FALSE)*50%),"-")</f>
        <v>394.5</v>
      </c>
      <c r="G171" s="81">
        <f>IFERROR((VLOOKUP(C171,'4.2.1 Bilan P.brutes FAO 2023'!$C$5:$F$200,4,FALSE)*50%),"-")</f>
        <v>394.5</v>
      </c>
      <c r="H171" s="81">
        <f>IFERROR((VLOOKUP(C171,'4.2.1 Bilan P.brutes FAO 2023'!$C$5:$H$200,6,FALSE)*50%),"-")</f>
        <v>290.5</v>
      </c>
      <c r="I171" s="81">
        <f>IFERROR((VLOOKUP(C171,'4.2.1 Bilan P.brutes FAO 2023'!$C$5:$H$200,6,FALSE)*50%),"-")</f>
        <v>290.5</v>
      </c>
      <c r="J171" s="81">
        <f t="shared" si="67"/>
        <v>60.5625</v>
      </c>
      <c r="K171" s="81">
        <f t="shared" si="68"/>
        <v>20.1875</v>
      </c>
      <c r="L171" s="81">
        <f t="shared" si="75"/>
        <v>157.80000000000001</v>
      </c>
      <c r="M171" s="81">
        <f t="shared" si="76"/>
        <v>157.80000000000001</v>
      </c>
      <c r="N171" s="81">
        <f t="shared" si="77"/>
        <v>116.2</v>
      </c>
      <c r="O171" s="81">
        <f t="shared" si="78"/>
        <v>116.2</v>
      </c>
      <c r="P171" s="81">
        <f t="shared" si="79"/>
        <v>2119.6875</v>
      </c>
      <c r="Q171" s="81">
        <f t="shared" si="80"/>
        <v>262.4375</v>
      </c>
      <c r="R171" s="81">
        <f t="shared" si="81"/>
        <v>473.40000000000003</v>
      </c>
      <c r="S171" s="81">
        <f t="shared" si="82"/>
        <v>315.60000000000002</v>
      </c>
      <c r="T171" s="81">
        <f t="shared" si="83"/>
        <v>348.6</v>
      </c>
      <c r="U171" s="81">
        <f t="shared" si="84"/>
        <v>232.4</v>
      </c>
      <c r="V171" s="81">
        <f t="shared" si="69"/>
        <v>2.1196874999999999</v>
      </c>
      <c r="W171" s="81">
        <f t="shared" si="70"/>
        <v>0.26243749999999999</v>
      </c>
      <c r="X171" s="81">
        <f t="shared" si="71"/>
        <v>0.47340000000000004</v>
      </c>
      <c r="Y171" s="81">
        <f t="shared" si="72"/>
        <v>0.31560000000000005</v>
      </c>
      <c r="Z171" s="81">
        <f t="shared" si="73"/>
        <v>0.34860000000000002</v>
      </c>
      <c r="AA171" s="81">
        <f t="shared" si="74"/>
        <v>0.2324</v>
      </c>
    </row>
    <row r="172" spans="1:237" s="82" customFormat="1" ht="28" customHeight="1" x14ac:dyDescent="0.35">
      <c r="A172" s="14"/>
      <c r="B172" s="14"/>
      <c r="C172" s="13" t="s">
        <v>355</v>
      </c>
      <c r="D172" s="83">
        <f>IFERROR(VLOOKUP(C172,'4.3.1 Bilan P.brutes EuST 2023'!$B$5:$N$41,13,FALSE),IFERROR((VLOOKUP('4.1 Bilan peaux brutes (2023)'!C172,'4.2.1 Bilan P.brutes FAO 2023'!$C$5:$D$200,2,FALSE)*75%),"-"))</f>
        <v>34010</v>
      </c>
      <c r="E172" s="83">
        <f>IFERROR(VLOOKUP(C172,'4.3.1 Bilan P.brutes EuST 2023'!$B$5:$M$41,12,FALSE),IFERROR((VLOOKUP('4.1 Bilan peaux brutes (2023)'!C172,'4.2.1 Bilan P.brutes FAO 2023'!$C$5:$D$200,2)*25%),"-"))</f>
        <v>1300</v>
      </c>
      <c r="F172" s="83">
        <f>IFERROR((VLOOKUP(C172,'4.2.1 Bilan P.brutes FAO 2023'!$C$5:$F$200,4,FALSE)*50%),"-")</f>
        <v>14755</v>
      </c>
      <c r="G172" s="83">
        <f>IFERROR((VLOOKUP(C172,'4.2.1 Bilan P.brutes FAO 2023'!$C$5:$F$200,4,FALSE)*50%),"-")</f>
        <v>14755</v>
      </c>
      <c r="H172" s="83">
        <f>IFERROR((VLOOKUP(C172,'4.2.1 Bilan P.brutes FAO 2023'!$C$5:$H$200,6,FALSE)*50%),"-")</f>
        <v>10195</v>
      </c>
      <c r="I172" s="83">
        <f>IFERROR((VLOOKUP(C172,'4.2.1 Bilan P.brutes FAO 2023'!$C$5:$H$200,6,FALSE)*50%),"-")</f>
        <v>10195</v>
      </c>
      <c r="J172" s="83">
        <f t="shared" si="67"/>
        <v>32309.5</v>
      </c>
      <c r="K172" s="83">
        <f t="shared" si="68"/>
        <v>1235</v>
      </c>
      <c r="L172" s="83">
        <f t="shared" si="75"/>
        <v>5902</v>
      </c>
      <c r="M172" s="83">
        <f t="shared" si="76"/>
        <v>5902</v>
      </c>
      <c r="N172" s="83">
        <f t="shared" si="77"/>
        <v>4078</v>
      </c>
      <c r="O172" s="83">
        <f t="shared" si="78"/>
        <v>4078</v>
      </c>
      <c r="P172" s="83">
        <f t="shared" si="79"/>
        <v>1130832.5</v>
      </c>
      <c r="Q172" s="83">
        <f t="shared" si="80"/>
        <v>16055</v>
      </c>
      <c r="R172" s="83">
        <f t="shared" si="81"/>
        <v>17706</v>
      </c>
      <c r="S172" s="83">
        <f t="shared" si="82"/>
        <v>11804</v>
      </c>
      <c r="T172" s="83">
        <f t="shared" si="83"/>
        <v>12234</v>
      </c>
      <c r="U172" s="83">
        <f t="shared" si="84"/>
        <v>8156</v>
      </c>
      <c r="V172" s="151">
        <f t="shared" si="69"/>
        <v>1130.8325</v>
      </c>
      <c r="W172" s="151">
        <f t="shared" si="70"/>
        <v>16.055</v>
      </c>
      <c r="X172" s="151">
        <f t="shared" si="71"/>
        <v>17.706</v>
      </c>
      <c r="Y172" s="151">
        <f t="shared" si="72"/>
        <v>11.804</v>
      </c>
      <c r="Z172" s="151">
        <f t="shared" si="73"/>
        <v>12.234</v>
      </c>
      <c r="AA172" s="151">
        <f t="shared" si="74"/>
        <v>8.1560000000000006</v>
      </c>
      <c r="AB172" s="14"/>
      <c r="AC172" s="14"/>
      <c r="AD172" s="14"/>
      <c r="AE172" s="14"/>
      <c r="AF172" s="14"/>
      <c r="AG172" s="14"/>
      <c r="AH172" s="14"/>
      <c r="AI172" s="14"/>
      <c r="AJ172" s="14"/>
      <c r="AK172" s="14"/>
      <c r="AL172" s="14"/>
      <c r="AM172" s="14"/>
      <c r="AN172" s="14"/>
      <c r="AO172" s="14"/>
      <c r="AP172" s="14"/>
      <c r="AQ172" s="14"/>
      <c r="AR172" s="14"/>
      <c r="AS172" s="14"/>
      <c r="AT172" s="14"/>
      <c r="AU172" s="14"/>
      <c r="AV172" s="14"/>
      <c r="AW172" s="14"/>
      <c r="AX172" s="14"/>
      <c r="AY172" s="14"/>
      <c r="AZ172" s="14"/>
      <c r="BA172" s="14"/>
      <c r="BB172" s="14"/>
      <c r="BC172" s="14"/>
      <c r="BD172" s="14"/>
      <c r="BE172" s="14"/>
      <c r="BF172" s="14"/>
      <c r="BG172" s="14"/>
      <c r="BH172" s="14"/>
      <c r="BI172" s="14"/>
      <c r="BJ172" s="14"/>
      <c r="BK172" s="14"/>
      <c r="BL172" s="14"/>
      <c r="BM172" s="14"/>
      <c r="BN172" s="14"/>
      <c r="BO172" s="14"/>
      <c r="BP172" s="14"/>
      <c r="BQ172" s="14"/>
      <c r="BR172" s="14"/>
      <c r="BS172" s="14"/>
      <c r="BT172" s="14"/>
      <c r="BU172" s="14"/>
      <c r="BV172" s="14"/>
      <c r="BW172" s="14"/>
      <c r="BX172" s="14"/>
      <c r="BY172" s="14"/>
      <c r="BZ172" s="14"/>
      <c r="CA172" s="14"/>
      <c r="CB172" s="14"/>
      <c r="CC172" s="14"/>
      <c r="CD172" s="14"/>
      <c r="CE172" s="14"/>
      <c r="CF172" s="14"/>
      <c r="CG172" s="14"/>
      <c r="CH172" s="14"/>
      <c r="CI172" s="14"/>
      <c r="CJ172" s="14"/>
      <c r="CK172" s="14"/>
      <c r="CL172" s="14"/>
      <c r="CM172" s="14"/>
      <c r="CN172" s="14"/>
      <c r="CO172" s="14"/>
      <c r="CP172" s="14"/>
      <c r="CQ172" s="14"/>
      <c r="CR172" s="14"/>
      <c r="CS172" s="14"/>
      <c r="CT172" s="14"/>
      <c r="CU172" s="14"/>
      <c r="CV172" s="14"/>
      <c r="CW172" s="14"/>
      <c r="CX172" s="14"/>
      <c r="CY172" s="14"/>
      <c r="CZ172" s="14"/>
      <c r="DA172" s="14"/>
      <c r="DB172" s="14"/>
      <c r="DC172" s="14"/>
      <c r="DD172" s="14"/>
      <c r="DE172" s="14"/>
      <c r="DF172" s="14"/>
      <c r="DG172" s="14"/>
      <c r="DH172" s="14"/>
      <c r="DI172" s="14"/>
      <c r="DJ172" s="14"/>
      <c r="DK172" s="14"/>
      <c r="DL172" s="14"/>
      <c r="DM172" s="14"/>
      <c r="DN172" s="14"/>
      <c r="DO172" s="14"/>
      <c r="DP172" s="14"/>
      <c r="DQ172" s="14"/>
      <c r="DR172" s="14"/>
      <c r="DS172" s="14"/>
      <c r="DT172" s="14"/>
      <c r="DU172" s="14"/>
      <c r="DV172" s="14"/>
      <c r="DW172" s="14"/>
      <c r="DX172" s="14"/>
      <c r="DY172" s="14"/>
      <c r="DZ172" s="14"/>
      <c r="EA172" s="14"/>
      <c r="EB172" s="14"/>
      <c r="EC172" s="14"/>
      <c r="ED172" s="14"/>
      <c r="EE172" s="14"/>
      <c r="EF172" s="14"/>
      <c r="EG172" s="14"/>
      <c r="EH172" s="14"/>
      <c r="EI172" s="14"/>
      <c r="EJ172" s="3"/>
      <c r="EK172" s="3"/>
      <c r="EL172" s="3"/>
      <c r="EM172" s="3"/>
      <c r="EN172" s="3"/>
      <c r="EO172" s="3"/>
      <c r="EP172" s="3"/>
      <c r="EQ172" s="3"/>
      <c r="ER172" s="3"/>
      <c r="ES172" s="3"/>
      <c r="ET172" s="3"/>
      <c r="EU172" s="3"/>
      <c r="EV172" s="3"/>
      <c r="EW172" s="3"/>
      <c r="EX172" s="3"/>
      <c r="EY172" s="3"/>
      <c r="EZ172" s="3"/>
      <c r="FA172" s="3"/>
      <c r="FB172" s="3"/>
      <c r="FC172" s="3"/>
      <c r="FD172" s="3"/>
      <c r="FE172" s="3"/>
      <c r="FF172" s="3"/>
      <c r="FG172" s="3"/>
      <c r="FH172" s="3"/>
      <c r="FI172" s="3"/>
      <c r="FJ172" s="3"/>
      <c r="FK172" s="3"/>
      <c r="FL172" s="3"/>
      <c r="FM172" s="3"/>
      <c r="FN172" s="3"/>
      <c r="FO172" s="3"/>
      <c r="FP172" s="3"/>
      <c r="FQ172" s="3"/>
      <c r="FR172" s="3"/>
      <c r="FS172" s="3"/>
      <c r="FT172" s="3"/>
      <c r="FU172" s="3"/>
      <c r="FV172" s="3"/>
      <c r="FW172" s="3"/>
      <c r="FX172" s="3"/>
      <c r="FY172" s="3"/>
      <c r="FZ172" s="3"/>
      <c r="GA172" s="3"/>
      <c r="GB172" s="3"/>
      <c r="GC172" s="3"/>
      <c r="GD172" s="3"/>
      <c r="GE172" s="3"/>
      <c r="GF172" s="3"/>
      <c r="GG172" s="3"/>
      <c r="GH172" s="3"/>
      <c r="GI172" s="3"/>
      <c r="GJ172" s="3"/>
      <c r="GK172" s="3"/>
      <c r="GL172" s="3"/>
      <c r="GM172" s="3"/>
      <c r="GN172" s="3"/>
      <c r="GO172" s="3"/>
      <c r="GP172" s="3"/>
      <c r="GQ172" s="3"/>
      <c r="GR172" s="3"/>
      <c r="GS172" s="3"/>
      <c r="GT172" s="3"/>
      <c r="GU172" s="3"/>
      <c r="GV172" s="3"/>
      <c r="GW172" s="3"/>
      <c r="GX172" s="3"/>
      <c r="GY172" s="3"/>
      <c r="GZ172" s="3"/>
      <c r="HA172" s="3"/>
      <c r="HB172" s="3"/>
      <c r="HC172" s="3"/>
      <c r="HD172" s="3"/>
      <c r="HE172" s="3"/>
      <c r="HF172" s="3"/>
      <c r="HG172" s="3"/>
      <c r="HH172" s="3"/>
      <c r="HI172" s="3"/>
      <c r="HJ172" s="3"/>
      <c r="HK172" s="3"/>
      <c r="HL172" s="3"/>
      <c r="HM172" s="3"/>
      <c r="HN172" s="3"/>
      <c r="HO172" s="3"/>
      <c r="HP172" s="3"/>
      <c r="HQ172" s="3"/>
      <c r="HR172" s="3"/>
      <c r="HS172" s="3"/>
      <c r="HT172" s="3"/>
      <c r="HU172" s="3"/>
      <c r="HV172" s="3"/>
      <c r="HW172" s="3"/>
      <c r="HX172" s="3"/>
      <c r="HY172" s="3"/>
      <c r="HZ172" s="3"/>
      <c r="IA172" s="3"/>
      <c r="IB172" s="3"/>
      <c r="IC172" s="3"/>
    </row>
    <row r="173" spans="1:237" s="82" customFormat="1" ht="28" customHeight="1" x14ac:dyDescent="0.35">
      <c r="A173" s="14"/>
      <c r="B173" s="14"/>
      <c r="C173" s="13" t="s">
        <v>356</v>
      </c>
      <c r="D173" s="83">
        <f>IFERROR(VLOOKUP(C173,'4.3.1 Bilan P.brutes EuST 2023'!$B$5:$N$41,13,FALSE),IFERROR((VLOOKUP('4.1 Bilan peaux brutes (2023)'!C173,'4.2.1 Bilan P.brutes FAO 2023'!$C$5:$D$200,2,FALSE)*75%),"-"))</f>
        <v>99690</v>
      </c>
      <c r="E173" s="83">
        <f>IFERROR(VLOOKUP(C173,'4.3.1 Bilan P.brutes EuST 2023'!$B$5:$M$41,12,FALSE),IFERROR((VLOOKUP('4.1 Bilan peaux brutes (2023)'!C173,'4.2.1 Bilan P.brutes FAO 2023'!$C$5:$D$200,2)*25%),"-"))</f>
        <v>12330</v>
      </c>
      <c r="F173" s="83">
        <f>IFERROR((VLOOKUP(C173,'4.2.1 Bilan P.brutes FAO 2023'!$C$5:$F$200,4,FALSE)*50%),"-")</f>
        <v>50425</v>
      </c>
      <c r="G173" s="83">
        <f>IFERROR((VLOOKUP(C173,'4.2.1 Bilan P.brutes FAO 2023'!$C$5:$F$200,4,FALSE)*50%),"-")</f>
        <v>50425</v>
      </c>
      <c r="H173" s="83">
        <f>IFERROR((VLOOKUP(C173,'4.2.1 Bilan P.brutes FAO 2023'!$C$5:$H$200,6,FALSE)*50%),"-")</f>
        <v>11870</v>
      </c>
      <c r="I173" s="83">
        <f>IFERROR((VLOOKUP(C173,'4.2.1 Bilan P.brutes FAO 2023'!$C$5:$H$200,6,FALSE)*50%),"-")</f>
        <v>11870</v>
      </c>
      <c r="J173" s="83">
        <f t="shared" si="67"/>
        <v>94705.5</v>
      </c>
      <c r="K173" s="83">
        <f t="shared" si="68"/>
        <v>11713.5</v>
      </c>
      <c r="L173" s="83">
        <f t="shared" si="75"/>
        <v>20170</v>
      </c>
      <c r="M173" s="83">
        <f t="shared" si="76"/>
        <v>20170</v>
      </c>
      <c r="N173" s="83">
        <f t="shared" si="77"/>
        <v>4748</v>
      </c>
      <c r="O173" s="83">
        <f t="shared" si="78"/>
        <v>4748</v>
      </c>
      <c r="P173" s="83">
        <f t="shared" si="79"/>
        <v>3314692.5</v>
      </c>
      <c r="Q173" s="83">
        <f t="shared" si="80"/>
        <v>152275.5</v>
      </c>
      <c r="R173" s="83">
        <f t="shared" si="81"/>
        <v>60510</v>
      </c>
      <c r="S173" s="83">
        <f t="shared" si="82"/>
        <v>40340</v>
      </c>
      <c r="T173" s="83">
        <f t="shared" si="83"/>
        <v>14244</v>
      </c>
      <c r="U173" s="83">
        <f t="shared" si="84"/>
        <v>9496</v>
      </c>
      <c r="V173" s="151">
        <f t="shared" si="69"/>
        <v>3314.6925000000001</v>
      </c>
      <c r="W173" s="151">
        <f t="shared" si="70"/>
        <v>152.27549999999999</v>
      </c>
      <c r="X173" s="151">
        <f t="shared" si="71"/>
        <v>60.51</v>
      </c>
      <c r="Y173" s="151">
        <f t="shared" si="72"/>
        <v>40.340000000000003</v>
      </c>
      <c r="Z173" s="151">
        <f t="shared" si="73"/>
        <v>14.244</v>
      </c>
      <c r="AA173" s="151">
        <f t="shared" si="74"/>
        <v>9.4960000000000004</v>
      </c>
      <c r="AB173" s="14"/>
      <c r="AC173" s="14"/>
      <c r="AD173" s="14"/>
      <c r="AE173" s="14"/>
      <c r="AF173" s="14"/>
      <c r="AG173" s="14"/>
      <c r="AH173" s="14"/>
      <c r="AI173" s="14"/>
      <c r="AJ173" s="14"/>
      <c r="AK173" s="14"/>
      <c r="AL173" s="14"/>
      <c r="AM173" s="14"/>
      <c r="AN173" s="14"/>
      <c r="AO173" s="14"/>
      <c r="AP173" s="14"/>
      <c r="AQ173" s="14"/>
      <c r="AR173" s="14"/>
      <c r="AS173" s="14"/>
      <c r="AT173" s="14"/>
      <c r="AU173" s="14"/>
      <c r="AV173" s="14"/>
      <c r="AW173" s="14"/>
      <c r="AX173" s="14"/>
      <c r="AY173" s="14"/>
      <c r="AZ173" s="14"/>
      <c r="BA173" s="14"/>
      <c r="BB173" s="14"/>
      <c r="BC173" s="14"/>
      <c r="BD173" s="14"/>
      <c r="BE173" s="14"/>
      <c r="BF173" s="14"/>
      <c r="BG173" s="14"/>
      <c r="BH173" s="14"/>
      <c r="BI173" s="14"/>
      <c r="BJ173" s="14"/>
      <c r="BK173" s="14"/>
      <c r="BL173" s="14"/>
      <c r="BM173" s="14"/>
      <c r="BN173" s="14"/>
      <c r="BO173" s="14"/>
      <c r="BP173" s="14"/>
      <c r="BQ173" s="14"/>
      <c r="BR173" s="14"/>
      <c r="BS173" s="14"/>
      <c r="BT173" s="14"/>
      <c r="BU173" s="14"/>
      <c r="BV173" s="14"/>
      <c r="BW173" s="14"/>
      <c r="BX173" s="14"/>
      <c r="BY173" s="14"/>
      <c r="BZ173" s="14"/>
      <c r="CA173" s="14"/>
      <c r="CB173" s="14"/>
      <c r="CC173" s="14"/>
      <c r="CD173" s="14"/>
      <c r="CE173" s="14"/>
      <c r="CF173" s="14"/>
      <c r="CG173" s="14"/>
      <c r="CH173" s="14"/>
      <c r="CI173" s="14"/>
      <c r="CJ173" s="14"/>
      <c r="CK173" s="14"/>
      <c r="CL173" s="14"/>
      <c r="CM173" s="14"/>
      <c r="CN173" s="14"/>
      <c r="CO173" s="14"/>
      <c r="CP173" s="14"/>
      <c r="CQ173" s="14"/>
      <c r="CR173" s="14"/>
      <c r="CS173" s="14"/>
      <c r="CT173" s="14"/>
      <c r="CU173" s="14"/>
      <c r="CV173" s="14"/>
      <c r="CW173" s="14"/>
      <c r="CX173" s="14"/>
      <c r="CY173" s="14"/>
      <c r="CZ173" s="14"/>
      <c r="DA173" s="14"/>
      <c r="DB173" s="14"/>
      <c r="DC173" s="14"/>
      <c r="DD173" s="14"/>
      <c r="DE173" s="14"/>
      <c r="DF173" s="14"/>
      <c r="DG173" s="14"/>
      <c r="DH173" s="14"/>
      <c r="DI173" s="14"/>
      <c r="DJ173" s="14"/>
      <c r="DK173" s="14"/>
      <c r="DL173" s="14"/>
      <c r="DM173" s="14"/>
      <c r="DN173" s="14"/>
      <c r="DO173" s="14"/>
      <c r="DP173" s="14"/>
      <c r="DQ173" s="14"/>
      <c r="DR173" s="14"/>
      <c r="DS173" s="14"/>
      <c r="DT173" s="14"/>
      <c r="DU173" s="14"/>
      <c r="DV173" s="14"/>
      <c r="DW173" s="14"/>
      <c r="DX173" s="14"/>
      <c r="DY173" s="14"/>
      <c r="DZ173" s="14"/>
      <c r="EA173" s="14"/>
      <c r="EB173" s="14"/>
      <c r="EC173" s="14"/>
      <c r="ED173" s="14"/>
      <c r="EE173" s="14"/>
      <c r="EF173" s="14"/>
      <c r="EG173" s="14"/>
      <c r="EH173" s="14"/>
      <c r="EI173" s="14"/>
      <c r="EJ173" s="3"/>
      <c r="EK173" s="3"/>
      <c r="EL173" s="3"/>
      <c r="EM173" s="3"/>
      <c r="EN173" s="3"/>
      <c r="EO173" s="3"/>
      <c r="EP173" s="3"/>
      <c r="EQ173" s="3"/>
      <c r="ER173" s="3"/>
      <c r="ES173" s="3"/>
      <c r="ET173" s="3"/>
      <c r="EU173" s="3"/>
      <c r="EV173" s="3"/>
      <c r="EW173" s="3"/>
      <c r="EX173" s="3"/>
      <c r="EY173" s="3"/>
      <c r="EZ173" s="3"/>
      <c r="FA173" s="3"/>
      <c r="FB173" s="3"/>
      <c r="FC173" s="3"/>
      <c r="FD173" s="3"/>
      <c r="FE173" s="3"/>
      <c r="FF173" s="3"/>
      <c r="FG173" s="3"/>
      <c r="FH173" s="3"/>
      <c r="FI173" s="3"/>
      <c r="FJ173" s="3"/>
      <c r="FK173" s="3"/>
      <c r="FL173" s="3"/>
      <c r="FM173" s="3"/>
      <c r="FN173" s="3"/>
      <c r="FO173" s="3"/>
      <c r="FP173" s="3"/>
      <c r="FQ173" s="3"/>
      <c r="FR173" s="3"/>
      <c r="FS173" s="3"/>
      <c r="FT173" s="3"/>
      <c r="FU173" s="3"/>
      <c r="FV173" s="3"/>
      <c r="FW173" s="3"/>
      <c r="FX173" s="3"/>
      <c r="FY173" s="3"/>
      <c r="FZ173" s="3"/>
      <c r="GA173" s="3"/>
      <c r="GB173" s="3"/>
      <c r="GC173" s="3"/>
      <c r="GD173" s="3"/>
      <c r="GE173" s="3"/>
      <c r="GF173" s="3"/>
      <c r="GG173" s="3"/>
      <c r="GH173" s="3"/>
      <c r="GI173" s="3"/>
      <c r="GJ173" s="3"/>
      <c r="GK173" s="3"/>
      <c r="GL173" s="3"/>
      <c r="GM173" s="3"/>
      <c r="GN173" s="3"/>
      <c r="GO173" s="3"/>
      <c r="GP173" s="3"/>
      <c r="GQ173" s="3"/>
      <c r="GR173" s="3"/>
      <c r="GS173" s="3"/>
      <c r="GT173" s="3"/>
      <c r="GU173" s="3"/>
      <c r="GV173" s="3"/>
      <c r="GW173" s="3"/>
      <c r="GX173" s="3"/>
      <c r="GY173" s="3"/>
      <c r="GZ173" s="3"/>
      <c r="HA173" s="3"/>
      <c r="HB173" s="3"/>
      <c r="HC173" s="3"/>
      <c r="HD173" s="3"/>
      <c r="HE173" s="3"/>
      <c r="HF173" s="3"/>
      <c r="HG173" s="3"/>
      <c r="HH173" s="3"/>
      <c r="HI173" s="3"/>
      <c r="HJ173" s="3"/>
      <c r="HK173" s="3"/>
      <c r="HL173" s="3"/>
      <c r="HM173" s="3"/>
      <c r="HN173" s="3"/>
      <c r="HO173" s="3"/>
      <c r="HP173" s="3"/>
      <c r="HQ173" s="3"/>
      <c r="HR173" s="3"/>
      <c r="HS173" s="3"/>
      <c r="HT173" s="3"/>
      <c r="HU173" s="3"/>
      <c r="HV173" s="3"/>
      <c r="HW173" s="3"/>
      <c r="HX173" s="3"/>
      <c r="HY173" s="3"/>
      <c r="HZ173" s="3"/>
      <c r="IA173" s="3"/>
      <c r="IB173" s="3"/>
      <c r="IC173" s="3"/>
    </row>
    <row r="174" spans="1:237" ht="28" customHeight="1" x14ac:dyDescent="0.35">
      <c r="C174" s="13" t="s">
        <v>357</v>
      </c>
      <c r="D174" s="81">
        <f>IFERROR(VLOOKUP(C174,'4.3.1 Bilan P.brutes EuST 2023'!$B$5:$N$41,13,FALSE),IFERROR((VLOOKUP('4.1 Bilan peaux brutes (2023)'!C174,'4.2.1 Bilan P.brutes FAO 2023'!$C$5:$D$200,2,FALSE)*75%),"-"))</f>
        <v>383425.5</v>
      </c>
      <c r="E174" s="81">
        <f>IFERROR(VLOOKUP(C174,'4.3.1 Bilan P.brutes EuST 2023'!$B$5:$M$41,12,FALSE),IFERROR((VLOOKUP('4.1 Bilan peaux brutes (2023)'!C174,'4.2.1 Bilan P.brutes FAO 2023'!$C$5:$D$200,2)*25%),"-"))</f>
        <v>127808.5</v>
      </c>
      <c r="F174" s="81">
        <f>IFERROR((VLOOKUP(C174,'4.2.1 Bilan P.brutes FAO 2023'!$C$5:$F$200,4,FALSE)*50%),"-")</f>
        <v>1357156.5</v>
      </c>
      <c r="G174" s="81">
        <f>IFERROR((VLOOKUP(C174,'4.2.1 Bilan P.brutes FAO 2023'!$C$5:$F$200,4,FALSE)*50%),"-")</f>
        <v>1357156.5</v>
      </c>
      <c r="H174" s="81">
        <f>IFERROR((VLOOKUP(C174,'4.2.1 Bilan P.brutes FAO 2023'!$C$5:$H$200,6,FALSE)*50%),"-")</f>
        <v>1495910</v>
      </c>
      <c r="I174" s="81">
        <f>IFERROR((VLOOKUP(C174,'4.2.1 Bilan P.brutes FAO 2023'!$C$5:$H$200,6,FALSE)*50%),"-")</f>
        <v>1495910</v>
      </c>
      <c r="J174" s="81">
        <f t="shared" si="67"/>
        <v>364254.22499999998</v>
      </c>
      <c r="K174" s="81">
        <f t="shared" si="68"/>
        <v>121418.075</v>
      </c>
      <c r="L174" s="81">
        <f t="shared" si="75"/>
        <v>542862.6</v>
      </c>
      <c r="M174" s="81">
        <f t="shared" si="76"/>
        <v>542862.6</v>
      </c>
      <c r="N174" s="81">
        <f t="shared" si="77"/>
        <v>598364</v>
      </c>
      <c r="O174" s="81">
        <f t="shared" si="78"/>
        <v>598364</v>
      </c>
      <c r="P174" s="81">
        <f t="shared" si="79"/>
        <v>12748897.875</v>
      </c>
      <c r="Q174" s="81">
        <f t="shared" si="80"/>
        <v>1578434.9749999999</v>
      </c>
      <c r="R174" s="81">
        <f t="shared" si="81"/>
        <v>1628587.7999999998</v>
      </c>
      <c r="S174" s="81">
        <f t="shared" si="82"/>
        <v>1085725.2</v>
      </c>
      <c r="T174" s="81">
        <f t="shared" si="83"/>
        <v>1795092</v>
      </c>
      <c r="U174" s="81">
        <f t="shared" si="84"/>
        <v>1196728</v>
      </c>
      <c r="V174" s="81">
        <f t="shared" si="69"/>
        <v>12748.897875000001</v>
      </c>
      <c r="W174" s="81">
        <f t="shared" si="70"/>
        <v>1578.4349749999999</v>
      </c>
      <c r="X174" s="81">
        <f t="shared" si="71"/>
        <v>1628.5877999999998</v>
      </c>
      <c r="Y174" s="81">
        <f t="shared" si="72"/>
        <v>1085.7251999999999</v>
      </c>
      <c r="Z174" s="81">
        <f t="shared" si="73"/>
        <v>1795.0920000000001</v>
      </c>
      <c r="AA174" s="81">
        <f t="shared" si="74"/>
        <v>1196.7280000000001</v>
      </c>
    </row>
    <row r="175" spans="1:237" ht="28" customHeight="1" x14ac:dyDescent="0.35">
      <c r="C175" s="13" t="s">
        <v>358</v>
      </c>
      <c r="D175" s="81">
        <f>IFERROR(VLOOKUP(C175,'4.3.1 Bilan P.brutes EuST 2023'!$B$5:$N$41,13,FALSE),IFERROR((VLOOKUP('4.1 Bilan peaux brutes (2023)'!C175,'4.2.1 Bilan P.brutes FAO 2023'!$C$5:$D$200,2,FALSE)*75%),"-"))</f>
        <v>2478544.5</v>
      </c>
      <c r="E175" s="81">
        <f>IFERROR(VLOOKUP(C175,'4.3.1 Bilan P.brutes EuST 2023'!$B$5:$M$41,12,FALSE),IFERROR((VLOOKUP('4.1 Bilan peaux brutes (2023)'!C175,'4.2.1 Bilan P.brutes FAO 2023'!$C$5:$D$200,2)*25%),"-"))</f>
        <v>826181.5</v>
      </c>
      <c r="F175" s="81">
        <f>IFERROR((VLOOKUP(C175,'4.2.1 Bilan P.brutes FAO 2023'!$C$5:$F$200,4,FALSE)*50%),"-")</f>
        <v>7543059.5</v>
      </c>
      <c r="G175" s="81">
        <f>IFERROR((VLOOKUP(C175,'4.2.1 Bilan P.brutes FAO 2023'!$C$5:$F$200,4,FALSE)*50%),"-")</f>
        <v>7543059.5</v>
      </c>
      <c r="H175" s="81">
        <f>IFERROR((VLOOKUP(C175,'4.2.1 Bilan P.brutes FAO 2023'!$C$5:$H$200,6,FALSE)*50%),"-")</f>
        <v>6282539</v>
      </c>
      <c r="I175" s="81">
        <f>IFERROR((VLOOKUP(C175,'4.2.1 Bilan P.brutes FAO 2023'!$C$5:$H$200,6,FALSE)*50%),"-")</f>
        <v>6282539</v>
      </c>
      <c r="J175" s="81">
        <f t="shared" si="67"/>
        <v>2354617.2749999999</v>
      </c>
      <c r="K175" s="81">
        <f t="shared" si="68"/>
        <v>784872.42499999993</v>
      </c>
      <c r="L175" s="81">
        <f t="shared" si="75"/>
        <v>3017223.8000000003</v>
      </c>
      <c r="M175" s="81">
        <f t="shared" si="76"/>
        <v>3017223.8000000003</v>
      </c>
      <c r="N175" s="81">
        <f t="shared" si="77"/>
        <v>2513015.6</v>
      </c>
      <c r="O175" s="81">
        <f t="shared" si="78"/>
        <v>2513015.6</v>
      </c>
      <c r="P175" s="81">
        <f t="shared" si="79"/>
        <v>82411604.625</v>
      </c>
      <c r="Q175" s="81">
        <f t="shared" si="80"/>
        <v>10203341.524999999</v>
      </c>
      <c r="R175" s="81">
        <f t="shared" si="81"/>
        <v>9051671.4000000004</v>
      </c>
      <c r="S175" s="81">
        <f t="shared" si="82"/>
        <v>6034447.6000000006</v>
      </c>
      <c r="T175" s="81">
        <f t="shared" si="83"/>
        <v>7539046.8000000007</v>
      </c>
      <c r="U175" s="81">
        <f t="shared" si="84"/>
        <v>5026031.2</v>
      </c>
      <c r="V175" s="81">
        <f t="shared" si="69"/>
        <v>82411.604625000007</v>
      </c>
      <c r="W175" s="81">
        <f t="shared" si="70"/>
        <v>10203.341524999998</v>
      </c>
      <c r="X175" s="81">
        <f t="shared" si="71"/>
        <v>9051.6714000000011</v>
      </c>
      <c r="Y175" s="81">
        <f t="shared" si="72"/>
        <v>6034.4476000000004</v>
      </c>
      <c r="Z175" s="81">
        <f t="shared" si="73"/>
        <v>7539.046800000001</v>
      </c>
      <c r="AA175" s="81">
        <f t="shared" si="74"/>
        <v>5026.0312000000004</v>
      </c>
    </row>
    <row r="176" spans="1:237" ht="28" customHeight="1" x14ac:dyDescent="0.35">
      <c r="C176" s="13" t="s">
        <v>359</v>
      </c>
      <c r="D176" s="81">
        <f>IFERROR(VLOOKUP(C176,'4.3.1 Bilan P.brutes EuST 2023'!$B$5:$N$41,13,FALSE),IFERROR((VLOOKUP('4.1 Bilan peaux brutes (2023)'!C176,'4.2.1 Bilan P.brutes FAO 2023'!$C$5:$D$200,2,FALSE)*75%),"-"))</f>
        <v>711414</v>
      </c>
      <c r="E176" s="81">
        <f>IFERROR(VLOOKUP(C176,'4.3.1 Bilan P.brutes EuST 2023'!$B$5:$M$41,12,FALSE),IFERROR((VLOOKUP('4.1 Bilan peaux brutes (2023)'!C176,'4.2.1 Bilan P.brutes FAO 2023'!$C$5:$D$200,2)*25%),"-"))</f>
        <v>237138</v>
      </c>
      <c r="F176" s="81">
        <f>IFERROR((VLOOKUP(C176,'4.2.1 Bilan P.brutes FAO 2023'!$C$5:$F$200,4,FALSE)*50%),"-")</f>
        <v>744094.5</v>
      </c>
      <c r="G176" s="81">
        <f>IFERROR((VLOOKUP(C176,'4.2.1 Bilan P.brutes FAO 2023'!$C$5:$F$200,4,FALSE)*50%),"-")</f>
        <v>744094.5</v>
      </c>
      <c r="H176" s="81">
        <f>IFERROR((VLOOKUP(C176,'4.2.1 Bilan P.brutes FAO 2023'!$C$5:$H$200,6,FALSE)*50%),"-")</f>
        <v>1034612.5</v>
      </c>
      <c r="I176" s="81">
        <f>IFERROR((VLOOKUP(C176,'4.2.1 Bilan P.brutes FAO 2023'!$C$5:$H$200,6,FALSE)*50%),"-")</f>
        <v>1034612.5</v>
      </c>
      <c r="J176" s="81">
        <f t="shared" si="67"/>
        <v>675843.29999999993</v>
      </c>
      <c r="K176" s="81">
        <f t="shared" si="68"/>
        <v>225281.09999999998</v>
      </c>
      <c r="L176" s="81">
        <f t="shared" si="75"/>
        <v>297637.8</v>
      </c>
      <c r="M176" s="81">
        <f t="shared" si="76"/>
        <v>297637.8</v>
      </c>
      <c r="N176" s="81">
        <f t="shared" si="77"/>
        <v>413845</v>
      </c>
      <c r="O176" s="81">
        <f t="shared" si="78"/>
        <v>413845</v>
      </c>
      <c r="P176" s="81">
        <f t="shared" si="79"/>
        <v>23654515.499999996</v>
      </c>
      <c r="Q176" s="81">
        <f t="shared" si="80"/>
        <v>2928654.3</v>
      </c>
      <c r="R176" s="81">
        <f t="shared" si="81"/>
        <v>892913.39999999991</v>
      </c>
      <c r="S176" s="81">
        <f t="shared" si="82"/>
        <v>595275.6</v>
      </c>
      <c r="T176" s="81">
        <f t="shared" si="83"/>
        <v>1241535</v>
      </c>
      <c r="U176" s="81">
        <f t="shared" si="84"/>
        <v>827690</v>
      </c>
      <c r="V176" s="81">
        <f t="shared" si="69"/>
        <v>23654.515499999998</v>
      </c>
      <c r="W176" s="81">
        <f t="shared" si="70"/>
        <v>2928.6542999999997</v>
      </c>
      <c r="X176" s="81">
        <f t="shared" si="71"/>
        <v>892.91339999999991</v>
      </c>
      <c r="Y176" s="81">
        <f t="shared" si="72"/>
        <v>595.27559999999994</v>
      </c>
      <c r="Z176" s="81">
        <f t="shared" si="73"/>
        <v>1241.5350000000001</v>
      </c>
      <c r="AA176" s="81">
        <f t="shared" si="74"/>
        <v>827.69</v>
      </c>
    </row>
    <row r="177" spans="1:237" ht="28" customHeight="1" x14ac:dyDescent="0.35">
      <c r="C177" s="13" t="s">
        <v>360</v>
      </c>
      <c r="D177" s="81">
        <f>IFERROR(VLOOKUP(C177,'4.3.1 Bilan P.brutes EuST 2023'!$B$5:$N$41,13,FALSE),IFERROR((VLOOKUP('4.1 Bilan peaux brutes (2023)'!C177,'4.2.1 Bilan P.brutes FAO 2023'!$C$5:$D$200,2,FALSE)*75%),"-"))</f>
        <v>109754.25</v>
      </c>
      <c r="E177" s="81">
        <f>IFERROR(VLOOKUP(C177,'4.3.1 Bilan P.brutes EuST 2023'!$B$5:$M$41,12,FALSE),IFERROR((VLOOKUP('4.1 Bilan peaux brutes (2023)'!C177,'4.2.1 Bilan P.brutes FAO 2023'!$C$5:$D$200,2)*25%),"-"))</f>
        <v>36584.75</v>
      </c>
      <c r="F177" s="81" t="str">
        <f>IFERROR((VLOOKUP(C177,'4.2.1 Bilan P.brutes FAO 2023'!$C$5:$F$200,4,FALSE)*50%),"-")</f>
        <v>-</v>
      </c>
      <c r="G177" s="81" t="str">
        <f>IFERROR((VLOOKUP(C177,'4.2.1 Bilan P.brutes FAO 2023'!$C$5:$F$200,4,FALSE)*50%),"-")</f>
        <v>-</v>
      </c>
      <c r="H177" s="81">
        <f>IFERROR((VLOOKUP(C177,'4.2.1 Bilan P.brutes FAO 2023'!$C$5:$H$200,6,FALSE)*50%),"-")</f>
        <v>42500</v>
      </c>
      <c r="I177" s="81">
        <f>IFERROR((VLOOKUP(C177,'4.2.1 Bilan P.brutes FAO 2023'!$C$5:$H$200,6,FALSE)*50%),"-")</f>
        <v>42500</v>
      </c>
      <c r="J177" s="81">
        <f t="shared" si="67"/>
        <v>104266.53749999999</v>
      </c>
      <c r="K177" s="81">
        <f t="shared" si="68"/>
        <v>34755.512499999997</v>
      </c>
      <c r="L177" s="81" t="str">
        <f t="shared" si="75"/>
        <v>-</v>
      </c>
      <c r="M177" s="81" t="str">
        <f t="shared" si="76"/>
        <v>-</v>
      </c>
      <c r="N177" s="81">
        <f t="shared" si="77"/>
        <v>17000</v>
      </c>
      <c r="O177" s="81">
        <f t="shared" si="78"/>
        <v>17000</v>
      </c>
      <c r="P177" s="81">
        <f t="shared" si="79"/>
        <v>3649328.8124999995</v>
      </c>
      <c r="Q177" s="81">
        <f t="shared" si="80"/>
        <v>451821.66249999998</v>
      </c>
      <c r="R177" s="81" t="str">
        <f t="shared" si="81"/>
        <v>-</v>
      </c>
      <c r="S177" s="81" t="str">
        <f t="shared" si="82"/>
        <v>-</v>
      </c>
      <c r="T177" s="81">
        <f t="shared" si="83"/>
        <v>51000</v>
      </c>
      <c r="U177" s="81">
        <f t="shared" si="84"/>
        <v>34000</v>
      </c>
      <c r="V177" s="81">
        <f t="shared" si="69"/>
        <v>3649.3288124999995</v>
      </c>
      <c r="W177" s="81">
        <f t="shared" si="70"/>
        <v>451.8216625</v>
      </c>
      <c r="X177" s="81" t="str">
        <f t="shared" si="71"/>
        <v>-</v>
      </c>
      <c r="Y177" s="81" t="str">
        <f t="shared" si="72"/>
        <v>-</v>
      </c>
      <c r="Z177" s="81">
        <f t="shared" si="73"/>
        <v>51</v>
      </c>
      <c r="AA177" s="81">
        <f t="shared" si="74"/>
        <v>34</v>
      </c>
    </row>
    <row r="178" spans="1:237" s="82" customFormat="1" ht="28" customHeight="1" x14ac:dyDescent="0.35">
      <c r="A178" s="14"/>
      <c r="B178" s="14"/>
      <c r="C178" s="13" t="s">
        <v>361</v>
      </c>
      <c r="D178" s="83">
        <f>IFERROR(VLOOKUP(C178,'4.3.1 Bilan P.brutes EuST 2023'!$B$5:$N$41,13,FALSE),IFERROR((VLOOKUP('4.1 Bilan peaux brutes (2023)'!C178,'4.2.1 Bilan P.brutes FAO 2023'!$C$5:$D$200,2,FALSE)*75%),"-"))</f>
        <v>419120</v>
      </c>
      <c r="E178" s="83">
        <f>IFERROR(VLOOKUP(C178,'4.3.1 Bilan P.brutes EuST 2023'!$B$5:$M$41,12,FALSE),IFERROR((VLOOKUP('4.1 Bilan peaux brutes (2023)'!C178,'4.2.1 Bilan P.brutes FAO 2023'!$C$5:$D$200,2)*25%),"-"))</f>
        <v>11470</v>
      </c>
      <c r="F178" s="83">
        <f>IFERROR((VLOOKUP(C178,'4.2.1 Bilan P.brutes FAO 2023'!$C$5:$F$200,4,FALSE)*50%),"-")</f>
        <v>122465</v>
      </c>
      <c r="G178" s="83">
        <f>IFERROR((VLOOKUP(C178,'4.2.1 Bilan P.brutes FAO 2023'!$C$5:$F$200,4,FALSE)*50%),"-")</f>
        <v>122465</v>
      </c>
      <c r="H178" s="83">
        <f>IFERROR((VLOOKUP(C178,'4.2.1 Bilan P.brutes FAO 2023'!$C$5:$H$200,6,FALSE)*50%),"-")</f>
        <v>475</v>
      </c>
      <c r="I178" s="83">
        <f>IFERROR((VLOOKUP(C178,'4.2.1 Bilan P.brutes FAO 2023'!$C$5:$H$200,6,FALSE)*50%),"-")</f>
        <v>475</v>
      </c>
      <c r="J178" s="83">
        <f t="shared" si="67"/>
        <v>398164</v>
      </c>
      <c r="K178" s="83">
        <f t="shared" si="68"/>
        <v>10896.5</v>
      </c>
      <c r="L178" s="83">
        <f t="shared" si="75"/>
        <v>48986</v>
      </c>
      <c r="M178" s="83">
        <f t="shared" si="76"/>
        <v>48986</v>
      </c>
      <c r="N178" s="83">
        <f t="shared" si="77"/>
        <v>190</v>
      </c>
      <c r="O178" s="83">
        <f t="shared" si="78"/>
        <v>190</v>
      </c>
      <c r="P178" s="83">
        <f t="shared" si="79"/>
        <v>13935740</v>
      </c>
      <c r="Q178" s="83">
        <f t="shared" si="80"/>
        <v>141654.5</v>
      </c>
      <c r="R178" s="83">
        <f t="shared" si="81"/>
        <v>146958</v>
      </c>
      <c r="S178" s="83">
        <f t="shared" si="82"/>
        <v>97972</v>
      </c>
      <c r="T178" s="83">
        <f t="shared" si="83"/>
        <v>570</v>
      </c>
      <c r="U178" s="83">
        <f t="shared" si="84"/>
        <v>380</v>
      </c>
      <c r="V178" s="151">
        <f t="shared" si="69"/>
        <v>13935.74</v>
      </c>
      <c r="W178" s="151">
        <f t="shared" si="70"/>
        <v>141.65450000000001</v>
      </c>
      <c r="X178" s="151">
        <f t="shared" si="71"/>
        <v>146.958</v>
      </c>
      <c r="Y178" s="151">
        <f t="shared" si="72"/>
        <v>97.971999999999994</v>
      </c>
      <c r="Z178" s="151">
        <f t="shared" si="73"/>
        <v>0.56999999999999995</v>
      </c>
      <c r="AA178" s="151">
        <f t="shared" si="74"/>
        <v>0.38</v>
      </c>
      <c r="AB178" s="14"/>
      <c r="AC178" s="14"/>
      <c r="AD178" s="14"/>
      <c r="AE178" s="14"/>
      <c r="AF178" s="14"/>
      <c r="AG178" s="14"/>
      <c r="AH178" s="14"/>
      <c r="AI178" s="14"/>
      <c r="AJ178" s="14"/>
      <c r="AK178" s="14"/>
      <c r="AL178" s="14"/>
      <c r="AM178" s="14"/>
      <c r="AN178" s="14"/>
      <c r="AO178" s="14"/>
      <c r="AP178" s="14"/>
      <c r="AQ178" s="14"/>
      <c r="AR178" s="14"/>
      <c r="AS178" s="14"/>
      <c r="AT178" s="14"/>
      <c r="AU178" s="14"/>
      <c r="AV178" s="14"/>
      <c r="AW178" s="14"/>
      <c r="AX178" s="14"/>
      <c r="AY178" s="14"/>
      <c r="AZ178" s="14"/>
      <c r="BA178" s="14"/>
      <c r="BB178" s="14"/>
      <c r="BC178" s="14"/>
      <c r="BD178" s="14"/>
      <c r="BE178" s="14"/>
      <c r="BF178" s="14"/>
      <c r="BG178" s="14"/>
      <c r="BH178" s="14"/>
      <c r="BI178" s="14"/>
      <c r="BJ178" s="14"/>
      <c r="BK178" s="14"/>
      <c r="BL178" s="14"/>
      <c r="BM178" s="14"/>
      <c r="BN178" s="14"/>
      <c r="BO178" s="14"/>
      <c r="BP178" s="14"/>
      <c r="BQ178" s="14"/>
      <c r="BR178" s="14"/>
      <c r="BS178" s="14"/>
      <c r="BT178" s="14"/>
      <c r="BU178" s="14"/>
      <c r="BV178" s="14"/>
      <c r="BW178" s="14"/>
      <c r="BX178" s="14"/>
      <c r="BY178" s="14"/>
      <c r="BZ178" s="14"/>
      <c r="CA178" s="14"/>
      <c r="CB178" s="14"/>
      <c r="CC178" s="14"/>
      <c r="CD178" s="14"/>
      <c r="CE178" s="14"/>
      <c r="CF178" s="14"/>
      <c r="CG178" s="14"/>
      <c r="CH178" s="14"/>
      <c r="CI178" s="14"/>
      <c r="CJ178" s="14"/>
      <c r="CK178" s="14"/>
      <c r="CL178" s="14"/>
      <c r="CM178" s="14"/>
      <c r="CN178" s="14"/>
      <c r="CO178" s="14"/>
      <c r="CP178" s="14"/>
      <c r="CQ178" s="14"/>
      <c r="CR178" s="14"/>
      <c r="CS178" s="14"/>
      <c r="CT178" s="14"/>
      <c r="CU178" s="14"/>
      <c r="CV178" s="14"/>
      <c r="CW178" s="14"/>
      <c r="CX178" s="14"/>
      <c r="CY178" s="14"/>
      <c r="CZ178" s="14"/>
      <c r="DA178" s="14"/>
      <c r="DB178" s="14"/>
      <c r="DC178" s="14"/>
      <c r="DD178" s="14"/>
      <c r="DE178" s="14"/>
      <c r="DF178" s="14"/>
      <c r="DG178" s="14"/>
      <c r="DH178" s="14"/>
      <c r="DI178" s="14"/>
      <c r="DJ178" s="14"/>
      <c r="DK178" s="14"/>
      <c r="DL178" s="14"/>
      <c r="DM178" s="14"/>
      <c r="DN178" s="14"/>
      <c r="DO178" s="14"/>
      <c r="DP178" s="14"/>
      <c r="DQ178" s="14"/>
      <c r="DR178" s="14"/>
      <c r="DS178" s="14"/>
      <c r="DT178" s="14"/>
      <c r="DU178" s="14"/>
      <c r="DV178" s="14"/>
      <c r="DW178" s="14"/>
      <c r="DX178" s="14"/>
      <c r="DY178" s="14"/>
      <c r="DZ178" s="14"/>
      <c r="EA178" s="14"/>
      <c r="EB178" s="14"/>
      <c r="EC178" s="14"/>
      <c r="ED178" s="14"/>
      <c r="EE178" s="14"/>
      <c r="EF178" s="14"/>
      <c r="EG178" s="14"/>
      <c r="EH178" s="14"/>
      <c r="EI178" s="14"/>
      <c r="EJ178" s="3"/>
      <c r="EK178" s="3"/>
      <c r="EL178" s="3"/>
      <c r="EM178" s="3"/>
      <c r="EN178" s="3"/>
      <c r="EO178" s="3"/>
      <c r="EP178" s="3"/>
      <c r="EQ178" s="3"/>
      <c r="ER178" s="3"/>
      <c r="ES178" s="3"/>
      <c r="ET178" s="3"/>
      <c r="EU178" s="3"/>
      <c r="EV178" s="3"/>
      <c r="EW178" s="3"/>
      <c r="EX178" s="3"/>
      <c r="EY178" s="3"/>
      <c r="EZ178" s="3"/>
      <c r="FA178" s="3"/>
      <c r="FB178" s="3"/>
      <c r="FC178" s="3"/>
      <c r="FD178" s="3"/>
      <c r="FE178" s="3"/>
      <c r="FF178" s="3"/>
      <c r="FG178" s="3"/>
      <c r="FH178" s="3"/>
      <c r="FI178" s="3"/>
      <c r="FJ178" s="3"/>
      <c r="FK178" s="3"/>
      <c r="FL178" s="3"/>
      <c r="FM178" s="3"/>
      <c r="FN178" s="3"/>
      <c r="FO178" s="3"/>
      <c r="FP178" s="3"/>
      <c r="FQ178" s="3"/>
      <c r="FR178" s="3"/>
      <c r="FS178" s="3"/>
      <c r="FT178" s="3"/>
      <c r="FU178" s="3"/>
      <c r="FV178" s="3"/>
      <c r="FW178" s="3"/>
      <c r="FX178" s="3"/>
      <c r="FY178" s="3"/>
      <c r="FZ178" s="3"/>
      <c r="GA178" s="3"/>
      <c r="GB178" s="3"/>
      <c r="GC178" s="3"/>
      <c r="GD178" s="3"/>
      <c r="GE178" s="3"/>
      <c r="GF178" s="3"/>
      <c r="GG178" s="3"/>
      <c r="GH178" s="3"/>
      <c r="GI178" s="3"/>
      <c r="GJ178" s="3"/>
      <c r="GK178" s="3"/>
      <c r="GL178" s="3"/>
      <c r="GM178" s="3"/>
      <c r="GN178" s="3"/>
      <c r="GO178" s="3"/>
      <c r="GP178" s="3"/>
      <c r="GQ178" s="3"/>
      <c r="GR178" s="3"/>
      <c r="GS178" s="3"/>
      <c r="GT178" s="3"/>
      <c r="GU178" s="3"/>
      <c r="GV178" s="3"/>
      <c r="GW178" s="3"/>
      <c r="GX178" s="3"/>
      <c r="GY178" s="3"/>
      <c r="GZ178" s="3"/>
      <c r="HA178" s="3"/>
      <c r="HB178" s="3"/>
      <c r="HC178" s="3"/>
      <c r="HD178" s="3"/>
      <c r="HE178" s="3"/>
      <c r="HF178" s="3"/>
      <c r="HG178" s="3"/>
      <c r="HH178" s="3"/>
      <c r="HI178" s="3"/>
      <c r="HJ178" s="3"/>
      <c r="HK178" s="3"/>
      <c r="HL178" s="3"/>
      <c r="HM178" s="3"/>
      <c r="HN178" s="3"/>
      <c r="HO178" s="3"/>
      <c r="HP178" s="3"/>
      <c r="HQ178" s="3"/>
      <c r="HR178" s="3"/>
      <c r="HS178" s="3"/>
      <c r="HT178" s="3"/>
      <c r="HU178" s="3"/>
      <c r="HV178" s="3"/>
      <c r="HW178" s="3"/>
      <c r="HX178" s="3"/>
      <c r="HY178" s="3"/>
      <c r="HZ178" s="3"/>
      <c r="IA178" s="3"/>
      <c r="IB178" s="3"/>
      <c r="IC178" s="3"/>
    </row>
    <row r="179" spans="1:237" s="82" customFormat="1" ht="28" customHeight="1" x14ac:dyDescent="0.35">
      <c r="A179" s="14"/>
      <c r="B179" s="14"/>
      <c r="C179" s="13" t="s">
        <v>362</v>
      </c>
      <c r="D179" s="83">
        <f>IFERROR(VLOOKUP(C179,'4.3.1 Bilan P.brutes EuST 2023'!$B$5:$N$41,13,FALSE),IFERROR((VLOOKUP('4.1 Bilan peaux brutes (2023)'!C179,'4.2.1 Bilan P.brutes FAO 2023'!$C$5:$D$200,2,FALSE)*75%),"-"))</f>
        <v>409860</v>
      </c>
      <c r="E179" s="83">
        <f>IFERROR(VLOOKUP(C179,'4.3.1 Bilan P.brutes EuST 2023'!$B$5:$M$41,12,FALSE),IFERROR((VLOOKUP('4.1 Bilan peaux brutes (2023)'!C179,'4.2.1 Bilan P.brutes FAO 2023'!$C$5:$D$200,2)*25%),"-"))</f>
        <v>191830</v>
      </c>
      <c r="F179" s="83">
        <f>IFERROR((VLOOKUP(C179,'4.2.1 Bilan P.brutes FAO 2023'!$C$5:$F$200,4,FALSE)*50%),"-")</f>
        <v>117610.5</v>
      </c>
      <c r="G179" s="83">
        <f>IFERROR((VLOOKUP(C179,'4.2.1 Bilan P.brutes FAO 2023'!$C$5:$F$200,4,FALSE)*50%),"-")</f>
        <v>117610.5</v>
      </c>
      <c r="H179" s="83">
        <f>IFERROR((VLOOKUP(C179,'4.2.1 Bilan P.brutes FAO 2023'!$C$5:$H$200,6,FALSE)*50%),"-")</f>
        <v>21381.5</v>
      </c>
      <c r="I179" s="83">
        <f>IFERROR((VLOOKUP(C179,'4.2.1 Bilan P.brutes FAO 2023'!$C$5:$H$200,6,FALSE)*50%),"-")</f>
        <v>21381.5</v>
      </c>
      <c r="J179" s="83">
        <f t="shared" si="67"/>
        <v>389367</v>
      </c>
      <c r="K179" s="83">
        <f t="shared" si="68"/>
        <v>182238.5</v>
      </c>
      <c r="L179" s="83">
        <f t="shared" si="75"/>
        <v>47044.200000000004</v>
      </c>
      <c r="M179" s="83">
        <f t="shared" si="76"/>
        <v>47044.200000000004</v>
      </c>
      <c r="N179" s="83">
        <f t="shared" si="77"/>
        <v>8552.6</v>
      </c>
      <c r="O179" s="83">
        <f t="shared" si="78"/>
        <v>8552.6</v>
      </c>
      <c r="P179" s="83">
        <f t="shared" si="79"/>
        <v>13627845</v>
      </c>
      <c r="Q179" s="83">
        <f t="shared" si="80"/>
        <v>2369100.5</v>
      </c>
      <c r="R179" s="83">
        <f t="shared" si="81"/>
        <v>141132.6</v>
      </c>
      <c r="S179" s="83">
        <f t="shared" si="82"/>
        <v>94088.400000000009</v>
      </c>
      <c r="T179" s="83">
        <f t="shared" si="83"/>
        <v>25657.800000000003</v>
      </c>
      <c r="U179" s="83">
        <f t="shared" si="84"/>
        <v>17105.2</v>
      </c>
      <c r="V179" s="151">
        <f t="shared" si="69"/>
        <v>13627.844999999999</v>
      </c>
      <c r="W179" s="151">
        <f t="shared" si="70"/>
        <v>2369.1005</v>
      </c>
      <c r="X179" s="151">
        <f t="shared" si="71"/>
        <v>141.1326</v>
      </c>
      <c r="Y179" s="151">
        <f t="shared" si="72"/>
        <v>94.088400000000007</v>
      </c>
      <c r="Z179" s="151">
        <f t="shared" si="73"/>
        <v>25.657800000000002</v>
      </c>
      <c r="AA179" s="151">
        <f t="shared" si="74"/>
        <v>17.1052</v>
      </c>
      <c r="AB179" s="14"/>
      <c r="AC179" s="14"/>
      <c r="AD179" s="14"/>
      <c r="AE179" s="14"/>
      <c r="AF179" s="14"/>
      <c r="AG179" s="14"/>
      <c r="AH179" s="14"/>
      <c r="AI179" s="14"/>
      <c r="AJ179" s="14"/>
      <c r="AK179" s="14"/>
      <c r="AL179" s="14"/>
      <c r="AM179" s="14"/>
      <c r="AN179" s="14"/>
      <c r="AO179" s="14"/>
      <c r="AP179" s="14"/>
      <c r="AQ179" s="14"/>
      <c r="AR179" s="14"/>
      <c r="AS179" s="14"/>
      <c r="AT179" s="14"/>
      <c r="AU179" s="14"/>
      <c r="AV179" s="14"/>
      <c r="AW179" s="14"/>
      <c r="AX179" s="14"/>
      <c r="AY179" s="14"/>
      <c r="AZ179" s="14"/>
      <c r="BA179" s="14"/>
      <c r="BB179" s="14"/>
      <c r="BC179" s="14"/>
      <c r="BD179" s="14"/>
      <c r="BE179" s="14"/>
      <c r="BF179" s="14"/>
      <c r="BG179" s="14"/>
      <c r="BH179" s="14"/>
      <c r="BI179" s="14"/>
      <c r="BJ179" s="14"/>
      <c r="BK179" s="14"/>
      <c r="BL179" s="14"/>
      <c r="BM179" s="14"/>
      <c r="BN179" s="14"/>
      <c r="BO179" s="14"/>
      <c r="BP179" s="14"/>
      <c r="BQ179" s="14"/>
      <c r="BR179" s="14"/>
      <c r="BS179" s="14"/>
      <c r="BT179" s="14"/>
      <c r="BU179" s="14"/>
      <c r="BV179" s="14"/>
      <c r="BW179" s="14"/>
      <c r="BX179" s="14"/>
      <c r="BY179" s="14"/>
      <c r="BZ179" s="14"/>
      <c r="CA179" s="14"/>
      <c r="CB179" s="14"/>
      <c r="CC179" s="14"/>
      <c r="CD179" s="14"/>
      <c r="CE179" s="14"/>
      <c r="CF179" s="14"/>
      <c r="CG179" s="14"/>
      <c r="CH179" s="14"/>
      <c r="CI179" s="14"/>
      <c r="CJ179" s="14"/>
      <c r="CK179" s="14"/>
      <c r="CL179" s="14"/>
      <c r="CM179" s="14"/>
      <c r="CN179" s="14"/>
      <c r="CO179" s="14"/>
      <c r="CP179" s="14"/>
      <c r="CQ179" s="14"/>
      <c r="CR179" s="14"/>
      <c r="CS179" s="14"/>
      <c r="CT179" s="14"/>
      <c r="CU179" s="14"/>
      <c r="CV179" s="14"/>
      <c r="CW179" s="14"/>
      <c r="CX179" s="14"/>
      <c r="CY179" s="14"/>
      <c r="CZ179" s="14"/>
      <c r="DA179" s="14"/>
      <c r="DB179" s="14"/>
      <c r="DC179" s="14"/>
      <c r="DD179" s="14"/>
      <c r="DE179" s="14"/>
      <c r="DF179" s="14"/>
      <c r="DG179" s="14"/>
      <c r="DH179" s="14"/>
      <c r="DI179" s="14"/>
      <c r="DJ179" s="14"/>
      <c r="DK179" s="14"/>
      <c r="DL179" s="14"/>
      <c r="DM179" s="14"/>
      <c r="DN179" s="14"/>
      <c r="DO179" s="14"/>
      <c r="DP179" s="14"/>
      <c r="DQ179" s="14"/>
      <c r="DR179" s="14"/>
      <c r="DS179" s="14"/>
      <c r="DT179" s="14"/>
      <c r="DU179" s="14"/>
      <c r="DV179" s="14"/>
      <c r="DW179" s="14"/>
      <c r="DX179" s="14"/>
      <c r="DY179" s="14"/>
      <c r="DZ179" s="14"/>
      <c r="EA179" s="14"/>
      <c r="EB179" s="14"/>
      <c r="EC179" s="14"/>
      <c r="ED179" s="14"/>
      <c r="EE179" s="14"/>
      <c r="EF179" s="14"/>
      <c r="EG179" s="14"/>
      <c r="EH179" s="14"/>
      <c r="EI179" s="14"/>
      <c r="EJ179" s="3"/>
      <c r="EK179" s="3"/>
      <c r="EL179" s="3"/>
      <c r="EM179" s="3"/>
      <c r="EN179" s="3"/>
      <c r="EO179" s="3"/>
      <c r="EP179" s="3"/>
      <c r="EQ179" s="3"/>
      <c r="ER179" s="3"/>
      <c r="ES179" s="3"/>
      <c r="ET179" s="3"/>
      <c r="EU179" s="3"/>
      <c r="EV179" s="3"/>
      <c r="EW179" s="3"/>
      <c r="EX179" s="3"/>
      <c r="EY179" s="3"/>
      <c r="EZ179" s="3"/>
      <c r="FA179" s="3"/>
      <c r="FB179" s="3"/>
      <c r="FC179" s="3"/>
      <c r="FD179" s="3"/>
      <c r="FE179" s="3"/>
      <c r="FF179" s="3"/>
      <c r="FG179" s="3"/>
      <c r="FH179" s="3"/>
      <c r="FI179" s="3"/>
      <c r="FJ179" s="3"/>
      <c r="FK179" s="3"/>
      <c r="FL179" s="3"/>
      <c r="FM179" s="3"/>
      <c r="FN179" s="3"/>
      <c r="FO179" s="3"/>
      <c r="FP179" s="3"/>
      <c r="FQ179" s="3"/>
      <c r="FR179" s="3"/>
      <c r="FS179" s="3"/>
      <c r="FT179" s="3"/>
      <c r="FU179" s="3"/>
      <c r="FV179" s="3"/>
      <c r="FW179" s="3"/>
      <c r="FX179" s="3"/>
      <c r="FY179" s="3"/>
      <c r="FZ179" s="3"/>
      <c r="GA179" s="3"/>
      <c r="GB179" s="3"/>
      <c r="GC179" s="3"/>
      <c r="GD179" s="3"/>
      <c r="GE179" s="3"/>
      <c r="GF179" s="3"/>
      <c r="GG179" s="3"/>
      <c r="GH179" s="3"/>
      <c r="GI179" s="3"/>
      <c r="GJ179" s="3"/>
      <c r="GK179" s="3"/>
      <c r="GL179" s="3"/>
      <c r="GM179" s="3"/>
      <c r="GN179" s="3"/>
      <c r="GO179" s="3"/>
      <c r="GP179" s="3"/>
      <c r="GQ179" s="3"/>
      <c r="GR179" s="3"/>
      <c r="GS179" s="3"/>
      <c r="GT179" s="3"/>
      <c r="GU179" s="3"/>
      <c r="GV179" s="3"/>
      <c r="GW179" s="3"/>
      <c r="GX179" s="3"/>
      <c r="GY179" s="3"/>
      <c r="GZ179" s="3"/>
      <c r="HA179" s="3"/>
      <c r="HB179" s="3"/>
      <c r="HC179" s="3"/>
      <c r="HD179" s="3"/>
      <c r="HE179" s="3"/>
      <c r="HF179" s="3"/>
      <c r="HG179" s="3"/>
      <c r="HH179" s="3"/>
      <c r="HI179" s="3"/>
      <c r="HJ179" s="3"/>
      <c r="HK179" s="3"/>
      <c r="HL179" s="3"/>
      <c r="HM179" s="3"/>
      <c r="HN179" s="3"/>
      <c r="HO179" s="3"/>
      <c r="HP179" s="3"/>
      <c r="HQ179" s="3"/>
      <c r="HR179" s="3"/>
      <c r="HS179" s="3"/>
      <c r="HT179" s="3"/>
      <c r="HU179" s="3"/>
      <c r="HV179" s="3"/>
      <c r="HW179" s="3"/>
      <c r="HX179" s="3"/>
      <c r="HY179" s="3"/>
      <c r="HZ179" s="3"/>
      <c r="IA179" s="3"/>
      <c r="IB179" s="3"/>
      <c r="IC179" s="3"/>
    </row>
    <row r="180" spans="1:237" ht="28" customHeight="1" x14ac:dyDescent="0.35">
      <c r="C180" s="13" t="s">
        <v>363</v>
      </c>
      <c r="D180" s="81">
        <f>IFERROR(VLOOKUP(C180,'4.3.1 Bilan P.brutes EuST 2023'!$B$5:$N$41,13,FALSE),IFERROR((VLOOKUP('4.1 Bilan peaux brutes (2023)'!C180,'4.2.1 Bilan P.brutes FAO 2023'!$C$5:$D$200,2,FALSE)*75%),"-"))</f>
        <v>6051.75</v>
      </c>
      <c r="E180" s="81">
        <f>IFERROR(VLOOKUP(C180,'4.3.1 Bilan P.brutes EuST 2023'!$B$5:$M$41,12,FALSE),IFERROR((VLOOKUP('4.1 Bilan peaux brutes (2023)'!C180,'4.2.1 Bilan P.brutes FAO 2023'!$C$5:$D$200,2)*25%),"-"))</f>
        <v>2017.25</v>
      </c>
      <c r="F180" s="81">
        <f>IFERROR((VLOOKUP(C180,'4.2.1 Bilan P.brutes FAO 2023'!$C$5:$F$200,4,FALSE)*50%),"-")</f>
        <v>493.5</v>
      </c>
      <c r="G180" s="81">
        <f>IFERROR((VLOOKUP(C180,'4.2.1 Bilan P.brutes FAO 2023'!$C$5:$F$200,4,FALSE)*50%),"-")</f>
        <v>493.5</v>
      </c>
      <c r="H180" s="81">
        <f>IFERROR((VLOOKUP(C180,'4.2.1 Bilan P.brutes FAO 2023'!$C$5:$H$200,6,FALSE)*50%),"-")</f>
        <v>261.5</v>
      </c>
      <c r="I180" s="81">
        <f>IFERROR((VLOOKUP(C180,'4.2.1 Bilan P.brutes FAO 2023'!$C$5:$H$200,6,FALSE)*50%),"-")</f>
        <v>261.5</v>
      </c>
      <c r="J180" s="81">
        <f t="shared" si="67"/>
        <v>5749.1624999999995</v>
      </c>
      <c r="K180" s="81">
        <f t="shared" si="68"/>
        <v>1916.3874999999998</v>
      </c>
      <c r="L180" s="81">
        <f t="shared" si="75"/>
        <v>197.4</v>
      </c>
      <c r="M180" s="81">
        <f t="shared" si="76"/>
        <v>197.4</v>
      </c>
      <c r="N180" s="81">
        <f t="shared" si="77"/>
        <v>104.60000000000001</v>
      </c>
      <c r="O180" s="81">
        <f t="shared" si="78"/>
        <v>104.60000000000001</v>
      </c>
      <c r="P180" s="81">
        <f t="shared" si="79"/>
        <v>201220.68749999997</v>
      </c>
      <c r="Q180" s="81">
        <f t="shared" si="80"/>
        <v>24913.037499999999</v>
      </c>
      <c r="R180" s="81">
        <f t="shared" si="81"/>
        <v>592.20000000000005</v>
      </c>
      <c r="S180" s="81">
        <f t="shared" si="82"/>
        <v>394.8</v>
      </c>
      <c r="T180" s="81">
        <f t="shared" si="83"/>
        <v>313.8</v>
      </c>
      <c r="U180" s="81">
        <f t="shared" si="84"/>
        <v>209.20000000000002</v>
      </c>
      <c r="V180" s="81">
        <f t="shared" si="69"/>
        <v>201.22068749999997</v>
      </c>
      <c r="W180" s="81">
        <f t="shared" si="70"/>
        <v>24.913037499999998</v>
      </c>
      <c r="X180" s="81">
        <f t="shared" si="71"/>
        <v>0.59220000000000006</v>
      </c>
      <c r="Y180" s="81">
        <f t="shared" si="72"/>
        <v>0.39479999999999998</v>
      </c>
      <c r="Z180" s="81">
        <f t="shared" si="73"/>
        <v>0.31380000000000002</v>
      </c>
      <c r="AA180" s="81">
        <f t="shared" si="74"/>
        <v>0.20920000000000002</v>
      </c>
    </row>
    <row r="181" spans="1:237" ht="28" customHeight="1" x14ac:dyDescent="0.35">
      <c r="C181" s="13" t="s">
        <v>364</v>
      </c>
      <c r="D181" s="81">
        <f>IFERROR(VLOOKUP(C181,'4.3.1 Bilan P.brutes EuST 2023'!$B$5:$N$41,13,FALSE),IFERROR((VLOOKUP('4.1 Bilan peaux brutes (2023)'!C181,'4.2.1 Bilan P.brutes FAO 2023'!$C$5:$D$200,2,FALSE)*75%),"-"))</f>
        <v>641029.5</v>
      </c>
      <c r="E181" s="81">
        <f>IFERROR(VLOOKUP(C181,'4.3.1 Bilan P.brutes EuST 2023'!$B$5:$M$41,12,FALSE),IFERROR((VLOOKUP('4.1 Bilan peaux brutes (2023)'!C181,'4.2.1 Bilan P.brutes FAO 2023'!$C$5:$D$200,2)*25%),"-"))</f>
        <v>213676.5</v>
      </c>
      <c r="F181" s="81">
        <f>IFERROR((VLOOKUP(C181,'4.2.1 Bilan P.brutes FAO 2023'!$C$5:$F$200,4,FALSE)*50%),"-")</f>
        <v>3494457.5</v>
      </c>
      <c r="G181" s="81">
        <f>IFERROR((VLOOKUP(C181,'4.2.1 Bilan P.brutes FAO 2023'!$C$5:$F$200,4,FALSE)*50%),"-")</f>
        <v>3494457.5</v>
      </c>
      <c r="H181" s="81" t="str">
        <f>IFERROR((VLOOKUP(C181,'4.2.1 Bilan P.brutes FAO 2023'!$C$5:$H$200,6,FALSE)*50%),"-")</f>
        <v>-</v>
      </c>
      <c r="I181" s="81" t="str">
        <f>IFERROR((VLOOKUP(C181,'4.2.1 Bilan P.brutes FAO 2023'!$C$5:$H$200,6,FALSE)*50%),"-")</f>
        <v>-</v>
      </c>
      <c r="J181" s="81">
        <f t="shared" si="67"/>
        <v>608978.02500000002</v>
      </c>
      <c r="K181" s="81">
        <f t="shared" si="68"/>
        <v>202992.67499999999</v>
      </c>
      <c r="L181" s="81">
        <f t="shared" si="75"/>
        <v>1397783</v>
      </c>
      <c r="M181" s="81">
        <f t="shared" si="76"/>
        <v>1397783</v>
      </c>
      <c r="N181" s="81" t="str">
        <f t="shared" si="77"/>
        <v>-</v>
      </c>
      <c r="O181" s="81" t="str">
        <f t="shared" si="78"/>
        <v>-</v>
      </c>
      <c r="P181" s="81">
        <f t="shared" si="79"/>
        <v>21314230.875</v>
      </c>
      <c r="Q181" s="81">
        <f t="shared" si="80"/>
        <v>2638904.7749999999</v>
      </c>
      <c r="R181" s="81">
        <f t="shared" si="81"/>
        <v>4193349</v>
      </c>
      <c r="S181" s="81">
        <f t="shared" si="82"/>
        <v>2795566</v>
      </c>
      <c r="T181" s="81" t="str">
        <f t="shared" si="83"/>
        <v>-</v>
      </c>
      <c r="U181" s="81" t="str">
        <f t="shared" si="84"/>
        <v>-</v>
      </c>
      <c r="V181" s="81">
        <f t="shared" si="69"/>
        <v>21314.230875000001</v>
      </c>
      <c r="W181" s="81">
        <f t="shared" si="70"/>
        <v>2638.904775</v>
      </c>
      <c r="X181" s="81">
        <f t="shared" si="71"/>
        <v>4193.3490000000002</v>
      </c>
      <c r="Y181" s="81">
        <f t="shared" si="72"/>
        <v>2795.5659999999998</v>
      </c>
      <c r="Z181" s="81" t="str">
        <f t="shared" si="73"/>
        <v>-</v>
      </c>
      <c r="AA181" s="81" t="str">
        <f t="shared" si="74"/>
        <v>-</v>
      </c>
    </row>
    <row r="182" spans="1:237" ht="28" customHeight="1" x14ac:dyDescent="0.35">
      <c r="C182" s="13" t="s">
        <v>366</v>
      </c>
      <c r="D182" s="83">
        <f>IFERROR(VLOOKUP(C182,'4.3.1 Bilan P.brutes EuST 2023'!$B$5:$N$41,13,FALSE),IFERROR((VLOOKUP('4.1 Bilan peaux brutes (2023)'!C182,'4.2.1 Bilan P.brutes FAO 2023'!$C$5:$D$200,2,FALSE)*75%),"-"))</f>
        <v>3440586</v>
      </c>
      <c r="E182" s="83">
        <f>IFERROR(VLOOKUP(C182,'4.3.1 Bilan P.brutes EuST 2023'!$B$5:$M$41,12,FALSE),IFERROR((VLOOKUP('4.1 Bilan peaux brutes (2023)'!C182,'4.2.1 Bilan P.brutes FAO 2023'!$C$5:$D$200,2)*25%),"-"))</f>
        <v>1146862</v>
      </c>
      <c r="F182" s="83">
        <f>IFERROR((VLOOKUP(C182,'4.2.1 Bilan P.brutes FAO 2023'!$C$5:$F$200,4,FALSE)*50%),"-")</f>
        <v>6667349.5</v>
      </c>
      <c r="G182" s="83">
        <f>IFERROR((VLOOKUP(C182,'4.2.1 Bilan P.brutes FAO 2023'!$C$5:$F$200,4,FALSE)*50%),"-")</f>
        <v>6667349.5</v>
      </c>
      <c r="H182" s="83">
        <f>IFERROR((VLOOKUP(C182,'4.2.1 Bilan P.brutes FAO 2023'!$C$5:$H$200,6,FALSE)*50%),"-")</f>
        <v>6513682</v>
      </c>
      <c r="I182" s="83">
        <f>IFERROR((VLOOKUP(C182,'4.2.1 Bilan P.brutes FAO 2023'!$C$5:$H$200,6,FALSE)*50%),"-")</f>
        <v>6513682</v>
      </c>
      <c r="J182" s="83">
        <f t="shared" si="67"/>
        <v>3268556.6999999997</v>
      </c>
      <c r="K182" s="83">
        <f t="shared" si="68"/>
        <v>1089518.8999999999</v>
      </c>
      <c r="L182" s="83">
        <f t="shared" si="75"/>
        <v>2666939.8000000003</v>
      </c>
      <c r="M182" s="83">
        <f t="shared" si="76"/>
        <v>2666939.8000000003</v>
      </c>
      <c r="N182" s="83">
        <f t="shared" si="77"/>
        <v>2605472.8000000003</v>
      </c>
      <c r="O182" s="83">
        <f t="shared" si="78"/>
        <v>2605472.8000000003</v>
      </c>
      <c r="P182" s="83">
        <f t="shared" si="79"/>
        <v>114399484.49999999</v>
      </c>
      <c r="Q182" s="83">
        <f t="shared" si="80"/>
        <v>14163745.699999999</v>
      </c>
      <c r="R182" s="83">
        <f t="shared" si="81"/>
        <v>8000819.4000000004</v>
      </c>
      <c r="S182" s="83">
        <f t="shared" si="82"/>
        <v>5333879.6000000006</v>
      </c>
      <c r="T182" s="83">
        <f t="shared" si="83"/>
        <v>7816418.4000000004</v>
      </c>
      <c r="U182" s="83">
        <f t="shared" si="84"/>
        <v>5210945.6000000006</v>
      </c>
      <c r="V182" s="151">
        <f t="shared" si="69"/>
        <v>114399.48449999999</v>
      </c>
      <c r="W182" s="151">
        <f t="shared" si="70"/>
        <v>14163.745699999999</v>
      </c>
      <c r="X182" s="151">
        <f t="shared" si="71"/>
        <v>8000.8194000000003</v>
      </c>
      <c r="Y182" s="151">
        <f t="shared" si="72"/>
        <v>5333.8796000000002</v>
      </c>
      <c r="Z182" s="151">
        <f t="shared" si="73"/>
        <v>7816.4184000000005</v>
      </c>
      <c r="AA182" s="151">
        <f t="shared" si="74"/>
        <v>5210.9456000000009</v>
      </c>
    </row>
    <row r="183" spans="1:237" s="82" customFormat="1" ht="28" customHeight="1" x14ac:dyDescent="0.35">
      <c r="A183" s="14"/>
      <c r="B183" s="14"/>
      <c r="C183" s="13" t="s">
        <v>341</v>
      </c>
      <c r="D183" s="83">
        <f>IFERROR(VLOOKUP(C183,'4.3.1 Bilan P.brutes EuST 2023'!$B$5:$N$41,13,FALSE),IFERROR((VLOOKUP('4.1 Bilan peaux brutes (2023)'!C183,'4.2.1 Bilan P.brutes FAO 2023'!$C$5:$D$200,2,FALSE)*75%),"-"))</f>
        <v>230090</v>
      </c>
      <c r="E183" s="83">
        <f>IFERROR(VLOOKUP(C183,'4.3.1 Bilan P.brutes EuST 2023'!$B$5:$M$41,12,FALSE),IFERROR((VLOOKUP('4.1 Bilan peaux brutes (2023)'!C183,'4.2.1 Bilan P.brutes FAO 2023'!$C$5:$D$200,2)*25%),"-"))</f>
        <v>5230</v>
      </c>
      <c r="F183" s="83">
        <f>IFERROR((VLOOKUP(C183,'4.2.1 Bilan P.brutes FAO 2023'!$C$5:$F$200,4,FALSE)*50%),"-")</f>
        <v>61150</v>
      </c>
      <c r="G183" s="83">
        <f>IFERROR((VLOOKUP(C183,'4.2.1 Bilan P.brutes FAO 2023'!$C$5:$F$200,4,FALSE)*50%),"-")</f>
        <v>61150</v>
      </c>
      <c r="H183" s="83">
        <f>IFERROR((VLOOKUP(C183,'4.2.1 Bilan P.brutes FAO 2023'!$C$5:$H$200,6,FALSE)*50%),"-")</f>
        <v>11655</v>
      </c>
      <c r="I183" s="83">
        <f>IFERROR((VLOOKUP(C183,'4.2.1 Bilan P.brutes FAO 2023'!$C$5:$H$200,6,FALSE)*50%),"-")</f>
        <v>11655</v>
      </c>
      <c r="J183" s="83">
        <f t="shared" si="67"/>
        <v>218585.5</v>
      </c>
      <c r="K183" s="83">
        <f t="shared" si="68"/>
        <v>4968.5</v>
      </c>
      <c r="L183" s="83">
        <f t="shared" si="75"/>
        <v>24460</v>
      </c>
      <c r="M183" s="83">
        <f t="shared" si="76"/>
        <v>24460</v>
      </c>
      <c r="N183" s="83">
        <f t="shared" si="77"/>
        <v>4662</v>
      </c>
      <c r="O183" s="83">
        <f t="shared" si="78"/>
        <v>4662</v>
      </c>
      <c r="P183" s="83">
        <f t="shared" si="79"/>
        <v>7650492.5</v>
      </c>
      <c r="Q183" s="83">
        <f t="shared" si="80"/>
        <v>64590.5</v>
      </c>
      <c r="R183" s="83">
        <f t="shared" si="81"/>
        <v>73380</v>
      </c>
      <c r="S183" s="83">
        <f t="shared" si="82"/>
        <v>48920</v>
      </c>
      <c r="T183" s="83">
        <f t="shared" si="83"/>
        <v>13986</v>
      </c>
      <c r="U183" s="83">
        <f t="shared" si="84"/>
        <v>9324</v>
      </c>
      <c r="V183" s="151">
        <f t="shared" si="69"/>
        <v>7650.4925000000003</v>
      </c>
      <c r="W183" s="151">
        <f t="shared" si="70"/>
        <v>64.590500000000006</v>
      </c>
      <c r="X183" s="151">
        <f t="shared" si="71"/>
        <v>73.38</v>
      </c>
      <c r="Y183" s="151">
        <f t="shared" si="72"/>
        <v>48.92</v>
      </c>
      <c r="Z183" s="151">
        <f t="shared" si="73"/>
        <v>13.986000000000001</v>
      </c>
      <c r="AA183" s="151">
        <f t="shared" si="74"/>
        <v>9.3239999999999998</v>
      </c>
      <c r="AB183" s="14"/>
      <c r="AC183" s="14"/>
      <c r="AD183" s="14"/>
      <c r="AE183" s="14"/>
      <c r="AF183" s="14"/>
      <c r="AG183" s="14"/>
      <c r="AH183" s="14"/>
      <c r="AI183" s="14"/>
      <c r="AJ183" s="14"/>
      <c r="AK183" s="14"/>
      <c r="AL183" s="14"/>
      <c r="AM183" s="14"/>
      <c r="AN183" s="14"/>
      <c r="AO183" s="14"/>
      <c r="AP183" s="14"/>
      <c r="AQ183" s="14"/>
      <c r="AR183" s="14"/>
      <c r="AS183" s="14"/>
      <c r="AT183" s="14"/>
      <c r="AU183" s="14"/>
      <c r="AV183" s="14"/>
      <c r="AW183" s="14"/>
      <c r="AX183" s="14"/>
      <c r="AY183" s="14"/>
      <c r="AZ183" s="14"/>
      <c r="BA183" s="14"/>
      <c r="BB183" s="14"/>
      <c r="BC183" s="14"/>
      <c r="BD183" s="14"/>
      <c r="BE183" s="14"/>
      <c r="BF183" s="14"/>
      <c r="BG183" s="14"/>
      <c r="BH183" s="14"/>
      <c r="BI183" s="14"/>
      <c r="BJ183" s="14"/>
      <c r="BK183" s="14"/>
      <c r="BL183" s="14"/>
      <c r="BM183" s="14"/>
      <c r="BN183" s="14"/>
      <c r="BO183" s="14"/>
      <c r="BP183" s="14"/>
      <c r="BQ183" s="14"/>
      <c r="BR183" s="14"/>
      <c r="BS183" s="14"/>
      <c r="BT183" s="14"/>
      <c r="BU183" s="14"/>
      <c r="BV183" s="14"/>
      <c r="BW183" s="14"/>
      <c r="BX183" s="14"/>
      <c r="BY183" s="14"/>
      <c r="BZ183" s="14"/>
      <c r="CA183" s="14"/>
      <c r="CB183" s="14"/>
      <c r="CC183" s="14"/>
      <c r="CD183" s="14"/>
      <c r="CE183" s="14"/>
      <c r="CF183" s="14"/>
      <c r="CG183" s="14"/>
      <c r="CH183" s="14"/>
      <c r="CI183" s="14"/>
      <c r="CJ183" s="14"/>
      <c r="CK183" s="14"/>
      <c r="CL183" s="14"/>
      <c r="CM183" s="14"/>
      <c r="CN183" s="14"/>
      <c r="CO183" s="14"/>
      <c r="CP183" s="14"/>
      <c r="CQ183" s="14"/>
      <c r="CR183" s="14"/>
      <c r="CS183" s="14"/>
      <c r="CT183" s="14"/>
      <c r="CU183" s="14"/>
      <c r="CV183" s="14"/>
      <c r="CW183" s="14"/>
      <c r="CX183" s="14"/>
      <c r="CY183" s="14"/>
      <c r="CZ183" s="14"/>
      <c r="DA183" s="14"/>
      <c r="DB183" s="14"/>
      <c r="DC183" s="14"/>
      <c r="DD183" s="14"/>
      <c r="DE183" s="14"/>
      <c r="DF183" s="14"/>
      <c r="DG183" s="14"/>
      <c r="DH183" s="14"/>
      <c r="DI183" s="14"/>
      <c r="DJ183" s="14"/>
      <c r="DK183" s="14"/>
      <c r="DL183" s="14"/>
      <c r="DM183" s="14"/>
      <c r="DN183" s="14"/>
      <c r="DO183" s="14"/>
      <c r="DP183" s="14"/>
      <c r="DQ183" s="14"/>
      <c r="DR183" s="14"/>
      <c r="DS183" s="14"/>
      <c r="DT183" s="14"/>
      <c r="DU183" s="14"/>
      <c r="DV183" s="14"/>
      <c r="DW183" s="14"/>
      <c r="DX183" s="14"/>
      <c r="DY183" s="14"/>
      <c r="DZ183" s="14"/>
      <c r="EA183" s="14"/>
      <c r="EB183" s="14"/>
      <c r="EC183" s="14"/>
      <c r="ED183" s="14"/>
      <c r="EE183" s="14"/>
      <c r="EF183" s="14"/>
      <c r="EG183" s="14"/>
      <c r="EH183" s="14"/>
      <c r="EI183" s="14"/>
      <c r="EJ183" s="3"/>
      <c r="EK183" s="3"/>
      <c r="EL183" s="3"/>
      <c r="EM183" s="3"/>
      <c r="EN183" s="3"/>
      <c r="EO183" s="3"/>
      <c r="EP183" s="3"/>
      <c r="EQ183" s="3"/>
      <c r="ER183" s="3"/>
      <c r="ES183" s="3"/>
      <c r="ET183" s="3"/>
      <c r="EU183" s="3"/>
      <c r="EV183" s="3"/>
      <c r="EW183" s="3"/>
      <c r="EX183" s="3"/>
      <c r="EY183" s="3"/>
      <c r="EZ183" s="3"/>
      <c r="FA183" s="3"/>
      <c r="FB183" s="3"/>
      <c r="FC183" s="3"/>
      <c r="FD183" s="3"/>
      <c r="FE183" s="3"/>
      <c r="FF183" s="3"/>
      <c r="FG183" s="3"/>
      <c r="FH183" s="3"/>
      <c r="FI183" s="3"/>
      <c r="FJ183" s="3"/>
      <c r="FK183" s="3"/>
      <c r="FL183" s="3"/>
      <c r="FM183" s="3"/>
      <c r="FN183" s="3"/>
      <c r="FO183" s="3"/>
      <c r="FP183" s="3"/>
      <c r="FQ183" s="3"/>
      <c r="FR183" s="3"/>
      <c r="FS183" s="3"/>
      <c r="FT183" s="3"/>
      <c r="FU183" s="3"/>
      <c r="FV183" s="3"/>
      <c r="FW183" s="3"/>
      <c r="FX183" s="3"/>
      <c r="FY183" s="3"/>
      <c r="FZ183" s="3"/>
      <c r="GA183" s="3"/>
      <c r="GB183" s="3"/>
      <c r="GC183" s="3"/>
      <c r="GD183" s="3"/>
      <c r="GE183" s="3"/>
      <c r="GF183" s="3"/>
      <c r="GG183" s="3"/>
      <c r="GH183" s="3"/>
      <c r="GI183" s="3"/>
      <c r="GJ183" s="3"/>
      <c r="GK183" s="3"/>
      <c r="GL183" s="3"/>
      <c r="GM183" s="3"/>
      <c r="GN183" s="3"/>
      <c r="GO183" s="3"/>
      <c r="GP183" s="3"/>
      <c r="GQ183" s="3"/>
      <c r="GR183" s="3"/>
      <c r="GS183" s="3"/>
      <c r="GT183" s="3"/>
      <c r="GU183" s="3"/>
      <c r="GV183" s="3"/>
      <c r="GW183" s="3"/>
      <c r="GX183" s="3"/>
      <c r="GY183" s="3"/>
      <c r="GZ183" s="3"/>
      <c r="HA183" s="3"/>
      <c r="HB183" s="3"/>
      <c r="HC183" s="3"/>
      <c r="HD183" s="3"/>
      <c r="HE183" s="3"/>
      <c r="HF183" s="3"/>
      <c r="HG183" s="3"/>
      <c r="HH183" s="3"/>
      <c r="HI183" s="3"/>
      <c r="HJ183" s="3"/>
      <c r="HK183" s="3"/>
      <c r="HL183" s="3"/>
      <c r="HM183" s="3"/>
      <c r="HN183" s="3"/>
      <c r="HO183" s="3"/>
      <c r="HP183" s="3"/>
      <c r="HQ183" s="3"/>
      <c r="HR183" s="3"/>
      <c r="HS183" s="3"/>
      <c r="HT183" s="3"/>
      <c r="HU183" s="3"/>
      <c r="HV183" s="3"/>
      <c r="HW183" s="3"/>
      <c r="HX183" s="3"/>
      <c r="HY183" s="3"/>
      <c r="HZ183" s="3"/>
      <c r="IA183" s="3"/>
      <c r="IB183" s="3"/>
      <c r="IC183" s="3"/>
    </row>
    <row r="184" spans="1:237" ht="28" customHeight="1" x14ac:dyDescent="0.35">
      <c r="C184" s="13" t="s">
        <v>367</v>
      </c>
      <c r="D184" s="81">
        <f>IFERROR(VLOOKUP(C184,'4.3.1 Bilan P.brutes EuST 2023'!$B$5:$N$41,13,FALSE),IFERROR((VLOOKUP('4.1 Bilan peaux brutes (2023)'!C184,'4.2.1 Bilan P.brutes FAO 2023'!$C$5:$D$200,2,FALSE)*75%),"-"))</f>
        <v>574880.25</v>
      </c>
      <c r="E184" s="81">
        <f>IFERROR(VLOOKUP(C184,'4.3.1 Bilan P.brutes EuST 2023'!$B$5:$M$41,12,FALSE),IFERROR((VLOOKUP('4.1 Bilan peaux brutes (2023)'!C184,'4.2.1 Bilan P.brutes FAO 2023'!$C$5:$D$200,2)*25%),"-"))</f>
        <v>191626.75</v>
      </c>
      <c r="F184" s="81">
        <f>IFERROR((VLOOKUP(C184,'4.2.1 Bilan P.brutes FAO 2023'!$C$5:$F$200,4,FALSE)*50%),"-")</f>
        <v>6264</v>
      </c>
      <c r="G184" s="81">
        <f>IFERROR((VLOOKUP(C184,'4.2.1 Bilan P.brutes FAO 2023'!$C$5:$F$200,4,FALSE)*50%),"-")</f>
        <v>6264</v>
      </c>
      <c r="H184" s="81">
        <f>IFERROR((VLOOKUP(C184,'4.2.1 Bilan P.brutes FAO 2023'!$C$5:$H$200,6,FALSE)*50%),"-")</f>
        <v>62723.5</v>
      </c>
      <c r="I184" s="81">
        <f>IFERROR((VLOOKUP(C184,'4.2.1 Bilan P.brutes FAO 2023'!$C$5:$H$200,6,FALSE)*50%),"-")</f>
        <v>62723.5</v>
      </c>
      <c r="J184" s="81">
        <f t="shared" si="67"/>
        <v>546136.23749999993</v>
      </c>
      <c r="K184" s="81">
        <f t="shared" si="68"/>
        <v>182045.41250000001</v>
      </c>
      <c r="L184" s="81">
        <f t="shared" si="75"/>
        <v>2505.6000000000004</v>
      </c>
      <c r="M184" s="81">
        <f t="shared" si="76"/>
        <v>2505.6000000000004</v>
      </c>
      <c r="N184" s="81">
        <f t="shared" si="77"/>
        <v>25089.4</v>
      </c>
      <c r="O184" s="81">
        <f t="shared" si="78"/>
        <v>25089.4</v>
      </c>
      <c r="P184" s="81">
        <f t="shared" si="79"/>
        <v>19114768.312499996</v>
      </c>
      <c r="Q184" s="81">
        <f t="shared" si="80"/>
        <v>2366590.3625000003</v>
      </c>
      <c r="R184" s="81">
        <f t="shared" si="81"/>
        <v>7516.8000000000011</v>
      </c>
      <c r="S184" s="81">
        <f t="shared" si="82"/>
        <v>5011.2000000000007</v>
      </c>
      <c r="T184" s="81">
        <f t="shared" si="83"/>
        <v>75268.200000000012</v>
      </c>
      <c r="U184" s="81">
        <f t="shared" si="84"/>
        <v>50178.8</v>
      </c>
      <c r="V184" s="81">
        <f t="shared" si="69"/>
        <v>19114.768312499997</v>
      </c>
      <c r="W184" s="81">
        <f t="shared" si="70"/>
        <v>2366.5903625000001</v>
      </c>
      <c r="X184" s="81">
        <f t="shared" si="71"/>
        <v>7.5168000000000008</v>
      </c>
      <c r="Y184" s="81">
        <f t="shared" si="72"/>
        <v>5.0112000000000005</v>
      </c>
      <c r="Z184" s="81">
        <f t="shared" si="73"/>
        <v>75.268200000000007</v>
      </c>
      <c r="AA184" s="81">
        <f t="shared" si="74"/>
        <v>50.178800000000003</v>
      </c>
    </row>
    <row r="185" spans="1:237" ht="28" customHeight="1" x14ac:dyDescent="0.35">
      <c r="C185" s="13" t="s">
        <v>679</v>
      </c>
      <c r="D185" s="81">
        <f>IFERROR(VLOOKUP(C185,'4.3.1 Bilan P.brutes EuST 2023'!$B$5:$N$41,13,FALSE),IFERROR((VLOOKUP('4.1 Bilan peaux brutes (2023)'!C185,'4.2.1 Bilan P.brutes FAO 2023'!$C$5:$D$200,2,FALSE)*75%),"-"))</f>
        <v>10247.25</v>
      </c>
      <c r="E185" s="81">
        <f>IFERROR(VLOOKUP(C185,'4.3.1 Bilan P.brutes EuST 2023'!$B$5:$M$41,12,FALSE),IFERROR((VLOOKUP('4.1 Bilan peaux brutes (2023)'!C185,'4.2.1 Bilan P.brutes FAO 2023'!$C$5:$D$200,2)*25%),"-"))</f>
        <v>3415.75</v>
      </c>
      <c r="F185" s="81">
        <f>IFERROR((VLOOKUP(C185,'4.2.1 Bilan P.brutes FAO 2023'!$C$5:$F$200,4,FALSE)*50%),"-")</f>
        <v>1719</v>
      </c>
      <c r="G185" s="81">
        <f>IFERROR((VLOOKUP(C185,'4.2.1 Bilan P.brutes FAO 2023'!$C$5:$F$200,4,FALSE)*50%),"-")</f>
        <v>1719</v>
      </c>
      <c r="H185" s="81">
        <f>IFERROR((VLOOKUP(C185,'4.2.1 Bilan P.brutes FAO 2023'!$C$5:$H$200,6,FALSE)*50%),"-")</f>
        <v>20980</v>
      </c>
      <c r="I185" s="81">
        <f>IFERROR((VLOOKUP(C185,'4.2.1 Bilan P.brutes FAO 2023'!$C$5:$H$200,6,FALSE)*50%),"-")</f>
        <v>20980</v>
      </c>
      <c r="J185" s="81">
        <f t="shared" si="67"/>
        <v>9734.8874999999989</v>
      </c>
      <c r="K185" s="81">
        <f t="shared" si="68"/>
        <v>3244.9624999999996</v>
      </c>
      <c r="L185" s="81">
        <f t="shared" si="75"/>
        <v>687.6</v>
      </c>
      <c r="M185" s="81">
        <f t="shared" si="76"/>
        <v>687.6</v>
      </c>
      <c r="N185" s="81">
        <f t="shared" si="77"/>
        <v>8392</v>
      </c>
      <c r="O185" s="81">
        <f t="shared" si="78"/>
        <v>8392</v>
      </c>
      <c r="P185" s="81">
        <f t="shared" si="79"/>
        <v>340721.06249999994</v>
      </c>
      <c r="Q185" s="81">
        <f t="shared" si="80"/>
        <v>42184.512499999997</v>
      </c>
      <c r="R185" s="81">
        <f t="shared" si="81"/>
        <v>2062.8000000000002</v>
      </c>
      <c r="S185" s="81">
        <f t="shared" si="82"/>
        <v>1375.2</v>
      </c>
      <c r="T185" s="81">
        <f t="shared" si="83"/>
        <v>25176</v>
      </c>
      <c r="U185" s="81">
        <f t="shared" si="84"/>
        <v>16784</v>
      </c>
      <c r="V185" s="81">
        <f t="shared" si="69"/>
        <v>340.72106249999996</v>
      </c>
      <c r="W185" s="81">
        <f t="shared" si="70"/>
        <v>42.184512499999997</v>
      </c>
      <c r="X185" s="81">
        <f t="shared" si="71"/>
        <v>2.0628000000000002</v>
      </c>
      <c r="Y185" s="81">
        <f t="shared" si="72"/>
        <v>1.3752</v>
      </c>
      <c r="Z185" s="81">
        <f t="shared" si="73"/>
        <v>25.175999999999998</v>
      </c>
      <c r="AA185" s="81">
        <f t="shared" si="74"/>
        <v>16.783999999999999</v>
      </c>
    </row>
    <row r="186" spans="1:237" ht="28" customHeight="1" x14ac:dyDescent="0.35">
      <c r="C186" s="13" t="s">
        <v>368</v>
      </c>
      <c r="D186" s="81">
        <f>IFERROR(VLOOKUP(C186,'4.3.1 Bilan P.brutes EuST 2023'!$B$5:$N$41,13,FALSE),IFERROR((VLOOKUP('4.1 Bilan peaux brutes (2023)'!C186,'4.2.1 Bilan P.brutes FAO 2023'!$C$5:$D$200,2,FALSE)*75%),"-"))</f>
        <v>60000</v>
      </c>
      <c r="E186" s="81">
        <f>IFERROR(VLOOKUP(C186,'4.3.1 Bilan P.brutes EuST 2023'!$B$5:$M$41,12,FALSE),IFERROR((VLOOKUP('4.1 Bilan peaux brutes (2023)'!C186,'4.2.1 Bilan P.brutes FAO 2023'!$C$5:$D$200,2)*25%),"-"))</f>
        <v>20000</v>
      </c>
      <c r="F186" s="81">
        <f>IFERROR((VLOOKUP(C186,'4.2.1 Bilan P.brutes FAO 2023'!$C$5:$F$200,4,FALSE)*50%),"-")</f>
        <v>223597</v>
      </c>
      <c r="G186" s="81">
        <f>IFERROR((VLOOKUP(C186,'4.2.1 Bilan P.brutes FAO 2023'!$C$5:$F$200,4,FALSE)*50%),"-")</f>
        <v>223597</v>
      </c>
      <c r="H186" s="81">
        <f>IFERROR((VLOOKUP(C186,'4.2.1 Bilan P.brutes FAO 2023'!$C$5:$H$200,6,FALSE)*50%),"-")</f>
        <v>401516.5</v>
      </c>
      <c r="I186" s="81">
        <f>IFERROR((VLOOKUP(C186,'4.2.1 Bilan P.brutes FAO 2023'!$C$5:$H$200,6,FALSE)*50%),"-")</f>
        <v>401516.5</v>
      </c>
      <c r="J186" s="81">
        <f t="shared" si="67"/>
        <v>57000</v>
      </c>
      <c r="K186" s="81">
        <f t="shared" si="68"/>
        <v>19000</v>
      </c>
      <c r="L186" s="81">
        <f t="shared" si="75"/>
        <v>89438.8</v>
      </c>
      <c r="M186" s="81">
        <f t="shared" si="76"/>
        <v>89438.8</v>
      </c>
      <c r="N186" s="81">
        <f t="shared" si="77"/>
        <v>160606.6</v>
      </c>
      <c r="O186" s="81">
        <f t="shared" si="78"/>
        <v>160606.6</v>
      </c>
      <c r="P186" s="81">
        <f t="shared" si="79"/>
        <v>1995000</v>
      </c>
      <c r="Q186" s="81">
        <f t="shared" si="80"/>
        <v>247000</v>
      </c>
      <c r="R186" s="81">
        <f t="shared" si="81"/>
        <v>268316.40000000002</v>
      </c>
      <c r="S186" s="81">
        <f t="shared" si="82"/>
        <v>178877.6</v>
      </c>
      <c r="T186" s="81">
        <f t="shared" si="83"/>
        <v>481819.80000000005</v>
      </c>
      <c r="U186" s="81">
        <f t="shared" si="84"/>
        <v>321213.2</v>
      </c>
      <c r="V186" s="81">
        <f t="shared" si="69"/>
        <v>1995</v>
      </c>
      <c r="W186" s="81">
        <f t="shared" si="70"/>
        <v>247</v>
      </c>
      <c r="X186" s="81">
        <f t="shared" si="71"/>
        <v>268.31640000000004</v>
      </c>
      <c r="Y186" s="81">
        <f t="shared" si="72"/>
        <v>178.8776</v>
      </c>
      <c r="Z186" s="81">
        <f t="shared" si="73"/>
        <v>481.81980000000004</v>
      </c>
      <c r="AA186" s="81">
        <f t="shared" si="74"/>
        <v>321.21320000000003</v>
      </c>
    </row>
    <row r="187" spans="1:237" ht="28" customHeight="1" x14ac:dyDescent="0.35">
      <c r="C187" s="13" t="s">
        <v>369</v>
      </c>
      <c r="D187" s="81">
        <f>IFERROR(VLOOKUP(C187,'4.3.1 Bilan P.brutes EuST 2023'!$B$5:$N$41,13,FALSE),IFERROR((VLOOKUP('4.1 Bilan peaux brutes (2023)'!C187,'4.2.1 Bilan P.brutes FAO 2023'!$C$5:$D$200,2,FALSE)*75%),"-"))</f>
        <v>1368.75</v>
      </c>
      <c r="E187" s="81">
        <f>IFERROR(VLOOKUP(C187,'4.3.1 Bilan P.brutes EuST 2023'!$B$5:$M$41,12,FALSE),IFERROR((VLOOKUP('4.1 Bilan peaux brutes (2023)'!C187,'4.2.1 Bilan P.brutes FAO 2023'!$C$5:$D$200,2)*25%),"-"))</f>
        <v>456.25</v>
      </c>
      <c r="F187" s="81" t="str">
        <f>IFERROR((VLOOKUP(C187,'4.2.1 Bilan P.brutes FAO 2023'!$C$5:$F$200,4,FALSE)*50%),"-")</f>
        <v>-</v>
      </c>
      <c r="G187" s="81" t="str">
        <f>IFERROR((VLOOKUP(C187,'4.2.1 Bilan P.brutes FAO 2023'!$C$5:$F$200,4,FALSE)*50%),"-")</f>
        <v>-</v>
      </c>
      <c r="H187" s="81">
        <f>IFERROR((VLOOKUP(C187,'4.2.1 Bilan P.brutes FAO 2023'!$C$5:$H$200,6,FALSE)*50%),"-")</f>
        <v>944.5</v>
      </c>
      <c r="I187" s="81">
        <f>IFERROR((VLOOKUP(C187,'4.2.1 Bilan P.brutes FAO 2023'!$C$5:$H$200,6,FALSE)*50%),"-")</f>
        <v>944.5</v>
      </c>
      <c r="J187" s="81">
        <f t="shared" si="67"/>
        <v>1300.3125</v>
      </c>
      <c r="K187" s="81">
        <f t="shared" si="68"/>
        <v>433.4375</v>
      </c>
      <c r="L187" s="81" t="str">
        <f t="shared" si="75"/>
        <v>-</v>
      </c>
      <c r="M187" s="81" t="str">
        <f t="shared" si="76"/>
        <v>-</v>
      </c>
      <c r="N187" s="81">
        <f t="shared" si="77"/>
        <v>377.8</v>
      </c>
      <c r="O187" s="81">
        <f t="shared" si="78"/>
        <v>377.8</v>
      </c>
      <c r="P187" s="81">
        <f t="shared" si="79"/>
        <v>45510.9375</v>
      </c>
      <c r="Q187" s="81">
        <f t="shared" si="80"/>
        <v>5634.6875</v>
      </c>
      <c r="R187" s="81" t="str">
        <f t="shared" si="81"/>
        <v>-</v>
      </c>
      <c r="S187" s="81" t="str">
        <f t="shared" si="82"/>
        <v>-</v>
      </c>
      <c r="T187" s="81">
        <f t="shared" si="83"/>
        <v>1133.4000000000001</v>
      </c>
      <c r="U187" s="81">
        <f t="shared" si="84"/>
        <v>755.6</v>
      </c>
      <c r="V187" s="81">
        <f t="shared" si="69"/>
        <v>45.510937499999997</v>
      </c>
      <c r="W187" s="81">
        <f t="shared" si="70"/>
        <v>5.6346875000000001</v>
      </c>
      <c r="X187" s="81" t="str">
        <f t="shared" si="71"/>
        <v>-</v>
      </c>
      <c r="Y187" s="81" t="str">
        <f t="shared" si="72"/>
        <v>-</v>
      </c>
      <c r="Z187" s="81">
        <f t="shared" si="73"/>
        <v>1.1334000000000002</v>
      </c>
      <c r="AA187" s="81">
        <f t="shared" si="74"/>
        <v>0.75560000000000005</v>
      </c>
    </row>
    <row r="188" spans="1:237" ht="28" customHeight="1" x14ac:dyDescent="0.35">
      <c r="C188" s="13" t="s">
        <v>370</v>
      </c>
      <c r="D188" s="81">
        <f>IFERROR(VLOOKUP(C188,'4.3.1 Bilan P.brutes EuST 2023'!$B$5:$N$41,13,FALSE),IFERROR((VLOOKUP('4.1 Bilan peaux brutes (2023)'!C188,'4.2.1 Bilan P.brutes FAO 2023'!$C$5:$D$200,2,FALSE)*75%),"-"))</f>
        <v>5062.5</v>
      </c>
      <c r="E188" s="81">
        <f>IFERROR(VLOOKUP(C188,'4.3.1 Bilan P.brutes EuST 2023'!$B$5:$M$41,12,FALSE),IFERROR((VLOOKUP('4.1 Bilan peaux brutes (2023)'!C188,'4.2.1 Bilan P.brutes FAO 2023'!$C$5:$D$200,2)*25%),"-"))</f>
        <v>1687.5</v>
      </c>
      <c r="F188" s="81">
        <f>IFERROR((VLOOKUP(C188,'4.2.1 Bilan P.brutes FAO 2023'!$C$5:$F$200,4,FALSE)*50%),"-")</f>
        <v>7417</v>
      </c>
      <c r="G188" s="81">
        <f>IFERROR((VLOOKUP(C188,'4.2.1 Bilan P.brutes FAO 2023'!$C$5:$F$200,4,FALSE)*50%),"-")</f>
        <v>7417</v>
      </c>
      <c r="H188" s="81">
        <f>IFERROR((VLOOKUP(C188,'4.2.1 Bilan P.brutes FAO 2023'!$C$5:$H$200,6,FALSE)*50%),"-")</f>
        <v>1521</v>
      </c>
      <c r="I188" s="81">
        <f>IFERROR((VLOOKUP(C188,'4.2.1 Bilan P.brutes FAO 2023'!$C$5:$H$200,6,FALSE)*50%),"-")</f>
        <v>1521</v>
      </c>
      <c r="J188" s="81">
        <f t="shared" si="67"/>
        <v>4809.375</v>
      </c>
      <c r="K188" s="81">
        <f t="shared" si="68"/>
        <v>1603.125</v>
      </c>
      <c r="L188" s="81">
        <f t="shared" si="75"/>
        <v>2966.8</v>
      </c>
      <c r="M188" s="81">
        <f t="shared" si="76"/>
        <v>2966.8</v>
      </c>
      <c r="N188" s="81">
        <f t="shared" si="77"/>
        <v>608.4</v>
      </c>
      <c r="O188" s="81">
        <f t="shared" si="78"/>
        <v>608.4</v>
      </c>
      <c r="P188" s="81">
        <f t="shared" si="79"/>
        <v>168328.125</v>
      </c>
      <c r="Q188" s="81">
        <f t="shared" si="80"/>
        <v>20840.625</v>
      </c>
      <c r="R188" s="81">
        <f t="shared" si="81"/>
        <v>8900.4000000000015</v>
      </c>
      <c r="S188" s="81">
        <f t="shared" si="82"/>
        <v>5933.6</v>
      </c>
      <c r="T188" s="81">
        <f t="shared" si="83"/>
        <v>1825.1999999999998</v>
      </c>
      <c r="U188" s="81">
        <f t="shared" si="84"/>
        <v>1216.8</v>
      </c>
      <c r="V188" s="81">
        <f t="shared" si="69"/>
        <v>168.328125</v>
      </c>
      <c r="W188" s="81">
        <f t="shared" si="70"/>
        <v>20.840624999999999</v>
      </c>
      <c r="X188" s="81">
        <f t="shared" si="71"/>
        <v>8.9004000000000012</v>
      </c>
      <c r="Y188" s="81">
        <f t="shared" si="72"/>
        <v>5.9336000000000002</v>
      </c>
      <c r="Z188" s="81">
        <f t="shared" si="73"/>
        <v>1.8251999999999997</v>
      </c>
      <c r="AA188" s="81">
        <f t="shared" si="74"/>
        <v>1.2167999999999999</v>
      </c>
    </row>
    <row r="189" spans="1:237" ht="28" customHeight="1" x14ac:dyDescent="0.35">
      <c r="C189" s="13" t="s">
        <v>371</v>
      </c>
      <c r="D189" s="81">
        <f>IFERROR(VLOOKUP(C189,'4.3.1 Bilan P.brutes EuST 2023'!$B$5:$N$41,13,FALSE),IFERROR((VLOOKUP('4.1 Bilan peaux brutes (2023)'!C189,'4.2.1 Bilan P.brutes FAO 2023'!$C$5:$D$200,2,FALSE)*75%),"-"))</f>
        <v>147549</v>
      </c>
      <c r="E189" s="81">
        <f>IFERROR(VLOOKUP(C189,'4.3.1 Bilan P.brutes EuST 2023'!$B$5:$M$41,12,FALSE),IFERROR((VLOOKUP('4.1 Bilan peaux brutes (2023)'!C189,'4.2.1 Bilan P.brutes FAO 2023'!$C$5:$D$200,2)*25%),"-"))</f>
        <v>49183</v>
      </c>
      <c r="F189" s="81">
        <f>IFERROR((VLOOKUP(C189,'4.2.1 Bilan P.brutes FAO 2023'!$C$5:$F$200,4,FALSE)*50%),"-")</f>
        <v>1770591.5</v>
      </c>
      <c r="G189" s="81">
        <f>IFERROR((VLOOKUP(C189,'4.2.1 Bilan P.brutes FAO 2023'!$C$5:$F$200,4,FALSE)*50%),"-")</f>
        <v>1770591.5</v>
      </c>
      <c r="H189" s="81">
        <f>IFERROR((VLOOKUP(C189,'4.2.1 Bilan P.brutes FAO 2023'!$C$5:$H$200,6,FALSE)*50%),"-")</f>
        <v>352631.5</v>
      </c>
      <c r="I189" s="81">
        <f>IFERROR((VLOOKUP(C189,'4.2.1 Bilan P.brutes FAO 2023'!$C$5:$H$200,6,FALSE)*50%),"-")</f>
        <v>352631.5</v>
      </c>
      <c r="J189" s="81">
        <f t="shared" si="67"/>
        <v>140171.54999999999</v>
      </c>
      <c r="K189" s="81">
        <f t="shared" si="68"/>
        <v>46723.85</v>
      </c>
      <c r="L189" s="81">
        <f t="shared" si="75"/>
        <v>708236.60000000009</v>
      </c>
      <c r="M189" s="81">
        <f t="shared" si="76"/>
        <v>708236.60000000009</v>
      </c>
      <c r="N189" s="81">
        <f t="shared" si="77"/>
        <v>141052.6</v>
      </c>
      <c r="O189" s="81">
        <f t="shared" si="78"/>
        <v>141052.6</v>
      </c>
      <c r="P189" s="81">
        <f t="shared" si="79"/>
        <v>4906004.25</v>
      </c>
      <c r="Q189" s="81">
        <f t="shared" si="80"/>
        <v>607410.04999999993</v>
      </c>
      <c r="R189" s="81">
        <f t="shared" si="81"/>
        <v>2124709.8000000003</v>
      </c>
      <c r="S189" s="81">
        <f t="shared" si="82"/>
        <v>1416473.2000000002</v>
      </c>
      <c r="T189" s="81">
        <f t="shared" si="83"/>
        <v>423157.80000000005</v>
      </c>
      <c r="U189" s="81">
        <f t="shared" si="84"/>
        <v>282105.2</v>
      </c>
      <c r="V189" s="81">
        <f t="shared" si="69"/>
        <v>4906.00425</v>
      </c>
      <c r="W189" s="81">
        <f t="shared" si="70"/>
        <v>607.41004999999996</v>
      </c>
      <c r="X189" s="81">
        <f t="shared" si="71"/>
        <v>2124.7098000000001</v>
      </c>
      <c r="Y189" s="81">
        <f t="shared" si="72"/>
        <v>1416.4732000000001</v>
      </c>
      <c r="Z189" s="81">
        <f t="shared" si="73"/>
        <v>423.15780000000007</v>
      </c>
      <c r="AA189" s="81">
        <f t="shared" si="74"/>
        <v>282.10520000000002</v>
      </c>
    </row>
    <row r="190" spans="1:237" ht="28" customHeight="1" x14ac:dyDescent="0.35">
      <c r="C190" s="13" t="s">
        <v>372</v>
      </c>
      <c r="D190" s="81">
        <f>IFERROR(VLOOKUP(C190,'4.3.1 Bilan P.brutes EuST 2023'!$B$5:$N$41,13,FALSE),IFERROR((VLOOKUP('4.1 Bilan peaux brutes (2023)'!C190,'4.2.1 Bilan P.brutes FAO 2023'!$C$5:$D$200,2,FALSE)*75%),"-"))</f>
        <v>832690.5</v>
      </c>
      <c r="E190" s="81">
        <f>IFERROR(VLOOKUP(C190,'4.3.1 Bilan P.brutes EuST 2023'!$B$5:$M$41,12,FALSE),IFERROR((VLOOKUP('4.1 Bilan peaux brutes (2023)'!C190,'4.2.1 Bilan P.brutes FAO 2023'!$C$5:$D$200,2)*25%),"-"))</f>
        <v>277563.5</v>
      </c>
      <c r="F190" s="81">
        <f>IFERROR((VLOOKUP(C190,'4.2.1 Bilan P.brutes FAO 2023'!$C$5:$F$200,4,FALSE)*50%),"-")</f>
        <v>3020649.5</v>
      </c>
      <c r="G190" s="81">
        <f>IFERROR((VLOOKUP(C190,'4.2.1 Bilan P.brutes FAO 2023'!$C$5:$F$200,4,FALSE)*50%),"-")</f>
        <v>3020649.5</v>
      </c>
      <c r="H190" s="81">
        <f>IFERROR((VLOOKUP(C190,'4.2.1 Bilan P.brutes FAO 2023'!$C$5:$H$200,6,FALSE)*50%),"-")</f>
        <v>370446</v>
      </c>
      <c r="I190" s="81">
        <f>IFERROR((VLOOKUP(C190,'4.2.1 Bilan P.brutes FAO 2023'!$C$5:$H$200,6,FALSE)*50%),"-")</f>
        <v>370446</v>
      </c>
      <c r="J190" s="81">
        <f t="shared" si="67"/>
        <v>791055.97499999998</v>
      </c>
      <c r="K190" s="81">
        <f t="shared" si="68"/>
        <v>263685.32500000001</v>
      </c>
      <c r="L190" s="81">
        <f t="shared" si="75"/>
        <v>1208259.8</v>
      </c>
      <c r="M190" s="81">
        <f t="shared" si="76"/>
        <v>1208259.8</v>
      </c>
      <c r="N190" s="81">
        <f t="shared" si="77"/>
        <v>148178.4</v>
      </c>
      <c r="O190" s="81">
        <f t="shared" si="78"/>
        <v>148178.4</v>
      </c>
      <c r="P190" s="81">
        <f t="shared" si="79"/>
        <v>27686959.125</v>
      </c>
      <c r="Q190" s="81">
        <f t="shared" si="80"/>
        <v>3427909.2250000001</v>
      </c>
      <c r="R190" s="81">
        <f t="shared" si="81"/>
        <v>3624779.4000000004</v>
      </c>
      <c r="S190" s="81">
        <f t="shared" si="82"/>
        <v>2416519.6</v>
      </c>
      <c r="T190" s="81">
        <f t="shared" si="83"/>
        <v>444535.19999999995</v>
      </c>
      <c r="U190" s="81">
        <f t="shared" si="84"/>
        <v>296356.8</v>
      </c>
      <c r="V190" s="81">
        <f t="shared" si="69"/>
        <v>27686.959125000001</v>
      </c>
      <c r="W190" s="81">
        <f t="shared" si="70"/>
        <v>3427.9092249999999</v>
      </c>
      <c r="X190" s="81">
        <f t="shared" si="71"/>
        <v>3624.7794000000004</v>
      </c>
      <c r="Y190" s="81">
        <f t="shared" si="72"/>
        <v>2416.5196000000001</v>
      </c>
      <c r="Z190" s="81">
        <f t="shared" si="73"/>
        <v>444.53519999999997</v>
      </c>
      <c r="AA190" s="81">
        <f t="shared" si="74"/>
        <v>296.35679999999996</v>
      </c>
    </row>
    <row r="191" spans="1:237" s="82" customFormat="1" ht="28" customHeight="1" x14ac:dyDescent="0.35">
      <c r="A191" s="14"/>
      <c r="B191" s="14"/>
      <c r="C191" s="13" t="s">
        <v>527</v>
      </c>
      <c r="D191" s="83">
        <f>IFERROR(VLOOKUP(C191,'4.3.1 Bilan P.brutes EuST 2023'!$B$5:$N$41,13,FALSE),IFERROR((VLOOKUP('4.1 Bilan peaux brutes (2023)'!C191,'4.2.1 Bilan P.brutes FAO 2023'!$C$5:$D$200,2,FALSE)*75%),"-"))</f>
        <v>1306540</v>
      </c>
      <c r="E191" s="83">
        <f>IFERROR(VLOOKUP(C191,'4.3.1 Bilan P.brutes EuST 2023'!$B$5:$M$41,12,FALSE),IFERROR((VLOOKUP('4.1 Bilan peaux brutes (2023)'!C191,'4.2.1 Bilan P.brutes FAO 2023'!$C$5:$D$200,2)*25%),"-"))</f>
        <v>1620</v>
      </c>
      <c r="F191" s="83">
        <f>IFERROR((VLOOKUP(C191,'4.2.1 Bilan P.brutes FAO 2023'!$C$5:$F$200,4,FALSE)*50%),"-")</f>
        <v>12718906.5</v>
      </c>
      <c r="G191" s="83">
        <f>IFERROR((VLOOKUP(C191,'4.2.1 Bilan P.brutes FAO 2023'!$C$5:$F$200,4,FALSE)*50%),"-")</f>
        <v>12718906.5</v>
      </c>
      <c r="H191" s="83">
        <f>IFERROR((VLOOKUP(C191,'4.2.1 Bilan P.brutes FAO 2023'!$C$5:$H$200,6,FALSE)*50%),"-")</f>
        <v>3376739</v>
      </c>
      <c r="I191" s="83">
        <f>IFERROR((VLOOKUP(C191,'4.2.1 Bilan P.brutes FAO 2023'!$C$5:$H$200,6,FALSE)*50%),"-")</f>
        <v>3376739</v>
      </c>
      <c r="J191" s="83">
        <f t="shared" si="67"/>
        <v>1241213</v>
      </c>
      <c r="K191" s="83">
        <f t="shared" si="68"/>
        <v>1539</v>
      </c>
      <c r="L191" s="83">
        <f t="shared" si="75"/>
        <v>5087562.6000000006</v>
      </c>
      <c r="M191" s="83">
        <f t="shared" si="76"/>
        <v>5087562.6000000006</v>
      </c>
      <c r="N191" s="83">
        <f t="shared" si="77"/>
        <v>1350695.6</v>
      </c>
      <c r="O191" s="83">
        <f t="shared" si="78"/>
        <v>1350695.6</v>
      </c>
      <c r="P191" s="83">
        <f t="shared" si="79"/>
        <v>43442455</v>
      </c>
      <c r="Q191" s="83">
        <f t="shared" si="80"/>
        <v>20007</v>
      </c>
      <c r="R191" s="83">
        <f t="shared" si="81"/>
        <v>15262687.800000001</v>
      </c>
      <c r="S191" s="83">
        <f t="shared" si="82"/>
        <v>10175125.200000001</v>
      </c>
      <c r="T191" s="83">
        <f t="shared" si="83"/>
        <v>4052086.8000000003</v>
      </c>
      <c r="U191" s="83">
        <f t="shared" si="84"/>
        <v>2701391.2</v>
      </c>
      <c r="V191" s="151">
        <f t="shared" si="69"/>
        <v>43442.455000000002</v>
      </c>
      <c r="W191" s="151">
        <f t="shared" si="70"/>
        <v>20.007000000000001</v>
      </c>
      <c r="X191" s="151">
        <f t="shared" si="71"/>
        <v>15262.687800000002</v>
      </c>
      <c r="Y191" s="151">
        <f t="shared" si="72"/>
        <v>10175.1252</v>
      </c>
      <c r="Z191" s="151">
        <f t="shared" si="73"/>
        <v>4052.0868000000005</v>
      </c>
      <c r="AA191" s="151">
        <f t="shared" si="74"/>
        <v>2701.3912</v>
      </c>
      <c r="AB191" s="14"/>
      <c r="AC191" s="14"/>
      <c r="AD191" s="14"/>
      <c r="AE191" s="14"/>
      <c r="AF191" s="14"/>
      <c r="AG191" s="14"/>
      <c r="AH191" s="14"/>
      <c r="AI191" s="14"/>
      <c r="AJ191" s="14"/>
      <c r="AK191" s="14"/>
      <c r="AL191" s="14"/>
      <c r="AM191" s="14"/>
      <c r="AN191" s="14"/>
      <c r="AO191" s="14"/>
      <c r="AP191" s="14"/>
      <c r="AQ191" s="14"/>
      <c r="AR191" s="14"/>
      <c r="AS191" s="14"/>
      <c r="AT191" s="14"/>
      <c r="AU191" s="14"/>
      <c r="AV191" s="14"/>
      <c r="AW191" s="14"/>
      <c r="AX191" s="14"/>
      <c r="AY191" s="14"/>
      <c r="AZ191" s="14"/>
      <c r="BA191" s="14"/>
      <c r="BB191" s="14"/>
      <c r="BC191" s="14"/>
      <c r="BD191" s="14"/>
      <c r="BE191" s="14"/>
      <c r="BF191" s="14"/>
      <c r="BG191" s="14"/>
      <c r="BH191" s="14"/>
      <c r="BI191" s="14"/>
      <c r="BJ191" s="14"/>
      <c r="BK191" s="14"/>
      <c r="BL191" s="14"/>
      <c r="BM191" s="14"/>
      <c r="BN191" s="14"/>
      <c r="BO191" s="14"/>
      <c r="BP191" s="14"/>
      <c r="BQ191" s="14"/>
      <c r="BR191" s="14"/>
      <c r="BS191" s="14"/>
      <c r="BT191" s="14"/>
      <c r="BU191" s="14"/>
      <c r="BV191" s="14"/>
      <c r="BW191" s="14"/>
      <c r="BX191" s="14"/>
      <c r="BY191" s="14"/>
      <c r="BZ191" s="14"/>
      <c r="CA191" s="14"/>
      <c r="CB191" s="14"/>
      <c r="CC191" s="14"/>
      <c r="CD191" s="14"/>
      <c r="CE191" s="14"/>
      <c r="CF191" s="14"/>
      <c r="CG191" s="14"/>
      <c r="CH191" s="14"/>
      <c r="CI191" s="14"/>
      <c r="CJ191" s="14"/>
      <c r="CK191" s="14"/>
      <c r="CL191" s="14"/>
      <c r="CM191" s="14"/>
      <c r="CN191" s="14"/>
      <c r="CO191" s="14"/>
      <c r="CP191" s="14"/>
      <c r="CQ191" s="14"/>
      <c r="CR191" s="14"/>
      <c r="CS191" s="14"/>
      <c r="CT191" s="14"/>
      <c r="CU191" s="14"/>
      <c r="CV191" s="14"/>
      <c r="CW191" s="14"/>
      <c r="CX191" s="14"/>
      <c r="CY191" s="14"/>
      <c r="CZ191" s="14"/>
      <c r="DA191" s="14"/>
      <c r="DB191" s="14"/>
      <c r="DC191" s="14"/>
      <c r="DD191" s="14"/>
      <c r="DE191" s="14"/>
      <c r="DF191" s="14"/>
      <c r="DG191" s="14"/>
      <c r="DH191" s="14"/>
      <c r="DI191" s="14"/>
      <c r="DJ191" s="14"/>
      <c r="DK191" s="14"/>
      <c r="DL191" s="14"/>
      <c r="DM191" s="14"/>
      <c r="DN191" s="14"/>
      <c r="DO191" s="14"/>
      <c r="DP191" s="14"/>
      <c r="DQ191" s="14"/>
      <c r="DR191" s="14"/>
      <c r="DS191" s="14"/>
      <c r="DT191" s="14"/>
      <c r="DU191" s="14"/>
      <c r="DV191" s="14"/>
      <c r="DW191" s="14"/>
      <c r="DX191" s="14"/>
      <c r="DY191" s="14"/>
      <c r="DZ191" s="14"/>
      <c r="EA191" s="14"/>
      <c r="EB191" s="14"/>
      <c r="EC191" s="14"/>
      <c r="ED191" s="14"/>
      <c r="EE191" s="14"/>
      <c r="EF191" s="14"/>
      <c r="EG191" s="14"/>
      <c r="EH191" s="14"/>
      <c r="EI191" s="14"/>
      <c r="EJ191" s="3"/>
      <c r="EK191" s="3"/>
      <c r="EL191" s="3"/>
      <c r="EM191" s="3"/>
      <c r="EN191" s="3"/>
      <c r="EO191" s="3"/>
      <c r="EP191" s="3"/>
      <c r="EQ191" s="3"/>
      <c r="ER191" s="3"/>
      <c r="ES191" s="3"/>
      <c r="ET191" s="3"/>
      <c r="EU191" s="3"/>
      <c r="EV191" s="3"/>
      <c r="EW191" s="3"/>
      <c r="EX191" s="3"/>
      <c r="EY191" s="3"/>
      <c r="EZ191" s="3"/>
      <c r="FA191" s="3"/>
      <c r="FB191" s="3"/>
      <c r="FC191" s="3"/>
      <c r="FD191" s="3"/>
      <c r="FE191" s="3"/>
      <c r="FF191" s="3"/>
      <c r="FG191" s="3"/>
      <c r="FH191" s="3"/>
      <c r="FI191" s="3"/>
      <c r="FJ191" s="3"/>
      <c r="FK191" s="3"/>
      <c r="FL191" s="3"/>
      <c r="FM191" s="3"/>
      <c r="FN191" s="3"/>
      <c r="FO191" s="3"/>
      <c r="FP191" s="3"/>
      <c r="FQ191" s="3"/>
      <c r="FR191" s="3"/>
      <c r="FS191" s="3"/>
      <c r="FT191" s="3"/>
      <c r="FU191" s="3"/>
      <c r="FV191" s="3"/>
      <c r="FW191" s="3"/>
      <c r="FX191" s="3"/>
      <c r="FY191" s="3"/>
      <c r="FZ191" s="3"/>
      <c r="GA191" s="3"/>
      <c r="GB191" s="3"/>
      <c r="GC191" s="3"/>
      <c r="GD191" s="3"/>
      <c r="GE191" s="3"/>
      <c r="GF191" s="3"/>
      <c r="GG191" s="3"/>
      <c r="GH191" s="3"/>
      <c r="GI191" s="3"/>
      <c r="GJ191" s="3"/>
      <c r="GK191" s="3"/>
      <c r="GL191" s="3"/>
      <c r="GM191" s="3"/>
      <c r="GN191" s="3"/>
      <c r="GO191" s="3"/>
      <c r="GP191" s="3"/>
      <c r="GQ191" s="3"/>
      <c r="GR191" s="3"/>
      <c r="GS191" s="3"/>
      <c r="GT191" s="3"/>
      <c r="GU191" s="3"/>
      <c r="GV191" s="3"/>
      <c r="GW191" s="3"/>
      <c r="GX191" s="3"/>
      <c r="GY191" s="3"/>
      <c r="GZ191" s="3"/>
      <c r="HA191" s="3"/>
      <c r="HB191" s="3"/>
      <c r="HC191" s="3"/>
      <c r="HD191" s="3"/>
      <c r="HE191" s="3"/>
      <c r="HF191" s="3"/>
      <c r="HG191" s="3"/>
      <c r="HH191" s="3"/>
      <c r="HI191" s="3"/>
      <c r="HJ191" s="3"/>
      <c r="HK191" s="3"/>
      <c r="HL191" s="3"/>
      <c r="HM191" s="3"/>
      <c r="HN191" s="3"/>
      <c r="HO191" s="3"/>
      <c r="HP191" s="3"/>
      <c r="HQ191" s="3"/>
      <c r="HR191" s="3"/>
      <c r="HS191" s="3"/>
      <c r="HT191" s="3"/>
      <c r="HU191" s="3"/>
      <c r="HV191" s="3"/>
      <c r="HW191" s="3"/>
      <c r="HX191" s="3"/>
      <c r="HY191" s="3"/>
      <c r="HZ191" s="3"/>
      <c r="IA191" s="3"/>
      <c r="IB191" s="3"/>
      <c r="IC191" s="3"/>
    </row>
    <row r="192" spans="1:237" ht="28" customHeight="1" x14ac:dyDescent="0.35">
      <c r="C192" s="13" t="s">
        <v>373</v>
      </c>
      <c r="D192" s="81" t="str">
        <f>IFERROR(VLOOKUP(C192,'4.3.1 Bilan P.brutes EuST 2023'!$B$5:$N$41,13,FALSE),IFERROR((VLOOKUP('4.1 Bilan peaux brutes (2023)'!C192,'4.2.1 Bilan P.brutes FAO 2023'!$C$5:$D$200,2,FALSE)*75%),"-"))</f>
        <v>-</v>
      </c>
      <c r="E192" s="81" t="str">
        <f>IFERROR(VLOOKUP(C192,'4.3.1 Bilan P.brutes EuST 2023'!$B$5:$M$41,12,FALSE),IFERROR((VLOOKUP('4.1 Bilan peaux brutes (2023)'!C192,'4.2.1 Bilan P.brutes FAO 2023'!$C$5:$D$200,2)*25%),"-"))</f>
        <v>-</v>
      </c>
      <c r="F192" s="81" t="str">
        <f>IFERROR((VLOOKUP(C192,'4.2.1 Bilan P.brutes FAO 2023'!$C$5:$F$200,4,FALSE)*50%),"-")</f>
        <v>-</v>
      </c>
      <c r="G192" s="81" t="str">
        <f>IFERROR((VLOOKUP(C192,'4.2.1 Bilan P.brutes FAO 2023'!$C$5:$F$200,4,FALSE)*50%),"-")</f>
        <v>-</v>
      </c>
      <c r="H192" s="81">
        <f>IFERROR((VLOOKUP(C192,'4.2.1 Bilan P.brutes FAO 2023'!$C$5:$H$200,6,FALSE)*50%),"-")</f>
        <v>0</v>
      </c>
      <c r="I192" s="81">
        <f>IFERROR((VLOOKUP(C192,'4.2.1 Bilan P.brutes FAO 2023'!$C$5:$H$200,6,FALSE)*50%),"-")</f>
        <v>0</v>
      </c>
      <c r="J192" s="81" t="str">
        <f t="shared" si="67"/>
        <v>-</v>
      </c>
      <c r="K192" s="81" t="str">
        <f t="shared" si="68"/>
        <v>-</v>
      </c>
      <c r="L192" s="81" t="str">
        <f t="shared" si="75"/>
        <v>-</v>
      </c>
      <c r="M192" s="81" t="str">
        <f t="shared" si="76"/>
        <v>-</v>
      </c>
      <c r="N192" s="81">
        <f t="shared" si="77"/>
        <v>0</v>
      </c>
      <c r="O192" s="81">
        <f t="shared" si="78"/>
        <v>0</v>
      </c>
      <c r="P192" s="81" t="str">
        <f t="shared" si="79"/>
        <v>-</v>
      </c>
      <c r="Q192" s="81" t="str">
        <f t="shared" si="80"/>
        <v>-</v>
      </c>
      <c r="R192" s="81" t="str">
        <f t="shared" si="81"/>
        <v>-</v>
      </c>
      <c r="S192" s="81" t="str">
        <f t="shared" si="82"/>
        <v>-</v>
      </c>
      <c r="T192" s="81">
        <f t="shared" si="83"/>
        <v>0</v>
      </c>
      <c r="U192" s="81">
        <f t="shared" si="84"/>
        <v>0</v>
      </c>
      <c r="V192" s="81" t="str">
        <f t="shared" si="69"/>
        <v>-</v>
      </c>
      <c r="W192" s="81" t="str">
        <f t="shared" si="70"/>
        <v>-</v>
      </c>
      <c r="X192" s="81" t="str">
        <f t="shared" si="71"/>
        <v>-</v>
      </c>
      <c r="Y192" s="81" t="str">
        <f t="shared" si="72"/>
        <v>-</v>
      </c>
      <c r="Z192" s="81">
        <f t="shared" si="73"/>
        <v>0</v>
      </c>
      <c r="AA192" s="81">
        <f t="shared" si="74"/>
        <v>0</v>
      </c>
    </row>
    <row r="193" spans="1:237" ht="28" customHeight="1" x14ac:dyDescent="0.35">
      <c r="C193" s="13" t="s">
        <v>374</v>
      </c>
      <c r="D193" s="81">
        <f>IFERROR(VLOOKUP(C193,'4.3.1 Bilan P.brutes EuST 2023'!$B$5:$N$41,13,FALSE),IFERROR((VLOOKUP('4.1 Bilan peaux brutes (2023)'!C193,'4.2.1 Bilan P.brutes FAO 2023'!$C$5:$D$200,2,FALSE)*75%),"-"))</f>
        <v>1116375</v>
      </c>
      <c r="E193" s="81">
        <f>IFERROR(VLOOKUP(C193,'4.3.1 Bilan P.brutes EuST 2023'!$B$5:$M$41,12,FALSE),IFERROR((VLOOKUP('4.1 Bilan peaux brutes (2023)'!C193,'4.2.1 Bilan P.brutes FAO 2023'!$C$5:$D$200,2)*25%),"-"))</f>
        <v>372125</v>
      </c>
      <c r="F193" s="81">
        <f>IFERROR((VLOOKUP(C193,'4.2.1 Bilan P.brutes FAO 2023'!$C$5:$F$200,4,FALSE)*50%),"-")</f>
        <v>182450</v>
      </c>
      <c r="G193" s="81">
        <f>IFERROR((VLOOKUP(C193,'4.2.1 Bilan P.brutes FAO 2023'!$C$5:$F$200,4,FALSE)*50%),"-")</f>
        <v>182450</v>
      </c>
      <c r="H193" s="81">
        <f>IFERROR((VLOOKUP(C193,'4.2.1 Bilan P.brutes FAO 2023'!$C$5:$H$200,6,FALSE)*50%),"-")</f>
        <v>155450</v>
      </c>
      <c r="I193" s="81">
        <f>IFERROR((VLOOKUP(C193,'4.2.1 Bilan P.brutes FAO 2023'!$C$5:$H$200,6,FALSE)*50%),"-")</f>
        <v>155450</v>
      </c>
      <c r="J193" s="81">
        <f t="shared" si="67"/>
        <v>1060556.25</v>
      </c>
      <c r="K193" s="81">
        <f t="shared" si="68"/>
        <v>353518.75</v>
      </c>
      <c r="L193" s="81">
        <f t="shared" si="75"/>
        <v>72980</v>
      </c>
      <c r="M193" s="81">
        <f t="shared" si="76"/>
        <v>72980</v>
      </c>
      <c r="N193" s="81">
        <f t="shared" si="77"/>
        <v>62180</v>
      </c>
      <c r="O193" s="81">
        <f t="shared" si="78"/>
        <v>62180</v>
      </c>
      <c r="P193" s="81">
        <f t="shared" si="79"/>
        <v>37119468.75</v>
      </c>
      <c r="Q193" s="81">
        <f t="shared" si="80"/>
        <v>4595743.75</v>
      </c>
      <c r="R193" s="81">
        <f t="shared" si="81"/>
        <v>218940</v>
      </c>
      <c r="S193" s="81">
        <f t="shared" si="82"/>
        <v>145960</v>
      </c>
      <c r="T193" s="81">
        <f t="shared" si="83"/>
        <v>186540</v>
      </c>
      <c r="U193" s="81">
        <f t="shared" si="84"/>
        <v>124360</v>
      </c>
      <c r="V193" s="81">
        <f t="shared" si="69"/>
        <v>37119.46875</v>
      </c>
      <c r="W193" s="81">
        <f t="shared" si="70"/>
        <v>4595.7437499999996</v>
      </c>
      <c r="X193" s="81">
        <f t="shared" si="71"/>
        <v>218.94</v>
      </c>
      <c r="Y193" s="81">
        <f t="shared" si="72"/>
        <v>145.96</v>
      </c>
      <c r="Z193" s="81">
        <f t="shared" si="73"/>
        <v>186.54</v>
      </c>
      <c r="AA193" s="81">
        <f t="shared" si="74"/>
        <v>124.36</v>
      </c>
    </row>
    <row r="194" spans="1:237" s="82" customFormat="1" ht="28" customHeight="1" x14ac:dyDescent="0.35">
      <c r="A194" s="14"/>
      <c r="B194" s="14"/>
      <c r="C194" s="13" t="s">
        <v>674</v>
      </c>
      <c r="D194" s="83">
        <f>IFERROR(VLOOKUP(C194,'4.3.1 Bilan P.brutes EuST 2023'!$B$5:$N$41,13,FALSE),IFERROR((VLOOKUP('4.1 Bilan peaux brutes (2023)'!C194,'4.2.1 Bilan P.brutes FAO 2023'!$C$5:$D$200,2,FALSE)*75%),"-"))</f>
        <v>0</v>
      </c>
      <c r="E194" s="83">
        <f>IFERROR(VLOOKUP(C194,'4.3.1 Bilan P.brutes EuST 2023'!$B$5:$M$41,12,FALSE),IFERROR((VLOOKUP('4.1 Bilan peaux brutes (2023)'!C194,'4.2.1 Bilan P.brutes FAO 2023'!$C$5:$D$200,2)*25%),"-"))</f>
        <v>0</v>
      </c>
      <c r="F194" s="83">
        <f>IFERROR((VLOOKUP(C194,'4.2.1 Bilan P.brutes FAO 2023'!$C$5:$F$200,4,FALSE)*50%),"-")</f>
        <v>6964250</v>
      </c>
      <c r="G194" s="83">
        <f>IFERROR((VLOOKUP(C194,'4.2.1 Bilan P.brutes FAO 2023'!$C$5:$F$200,4,FALSE)*50%),"-")</f>
        <v>6964250</v>
      </c>
      <c r="H194" s="83" t="str">
        <f>IFERROR((VLOOKUP(C194,'4.2.1 Bilan P.brutes FAO 2023'!$C$5:$H$200,6,FALSE)*50%),"-")</f>
        <v>-</v>
      </c>
      <c r="I194" s="83" t="str">
        <f>IFERROR((VLOOKUP(C194,'4.2.1 Bilan P.brutes FAO 2023'!$C$5:$H$200,6,FALSE)*50%),"-")</f>
        <v>-</v>
      </c>
      <c r="J194" s="83">
        <f t="shared" si="67"/>
        <v>0</v>
      </c>
      <c r="K194" s="83">
        <f t="shared" si="68"/>
        <v>0</v>
      </c>
      <c r="L194" s="83">
        <f t="shared" ref="L194:L201" si="85">IFERROR(F194*40%,"-")</f>
        <v>2785700</v>
      </c>
      <c r="M194" s="83">
        <f t="shared" ref="M194:M201" si="86">IFERROR(G194*40%,"-")</f>
        <v>2785700</v>
      </c>
      <c r="N194" s="83" t="str">
        <f t="shared" ref="N194:N201" si="87">IFERROR(H194*40%,"-")</f>
        <v>-</v>
      </c>
      <c r="O194" s="83" t="str">
        <f t="shared" ref="O194:O201" si="88">IFERROR(I194*40%,"-")</f>
        <v>-</v>
      </c>
      <c r="P194" s="83">
        <f t="shared" ref="P194:P201" si="89">IFERROR(J194*$AD$22,"-")</f>
        <v>0</v>
      </c>
      <c r="Q194" s="83">
        <f t="shared" ref="Q194:Q201" si="90">IFERROR(K194*$AD$23,"-")</f>
        <v>0</v>
      </c>
      <c r="R194" s="83">
        <f t="shared" ref="R194:R201" si="91">IFERROR(L194*$AD$24,"-")</f>
        <v>8357100</v>
      </c>
      <c r="S194" s="83">
        <f t="shared" ref="S194:S201" si="92">IFERROR(M194*$AD$25,"-")</f>
        <v>5571400</v>
      </c>
      <c r="T194" s="83" t="str">
        <f t="shared" ref="T194:T201" si="93">IFERROR(N194*$AD$26,"-")</f>
        <v>-</v>
      </c>
      <c r="U194" s="83" t="str">
        <f t="shared" ref="U194:U201" si="94">IFERROR(O194*$AD$27,"-")</f>
        <v>-</v>
      </c>
      <c r="V194" s="151">
        <f t="shared" si="69"/>
        <v>0</v>
      </c>
      <c r="W194" s="151">
        <f t="shared" si="70"/>
        <v>0</v>
      </c>
      <c r="X194" s="151">
        <f t="shared" si="71"/>
        <v>8357.1</v>
      </c>
      <c r="Y194" s="151">
        <f t="shared" si="72"/>
        <v>5571.4</v>
      </c>
      <c r="Z194" s="151" t="str">
        <f t="shared" si="73"/>
        <v>-</v>
      </c>
      <c r="AA194" s="151" t="str">
        <f t="shared" si="74"/>
        <v>-</v>
      </c>
      <c r="AB194" s="14"/>
      <c r="AC194" s="14"/>
      <c r="AD194" s="14"/>
      <c r="AE194" s="14"/>
      <c r="AF194" s="14"/>
      <c r="AG194" s="14"/>
      <c r="AH194" s="14"/>
      <c r="AI194" s="14"/>
      <c r="AJ194" s="14"/>
      <c r="AK194" s="14"/>
      <c r="AL194" s="14"/>
      <c r="AM194" s="14"/>
      <c r="AN194" s="14"/>
      <c r="AO194" s="14"/>
      <c r="AP194" s="14"/>
      <c r="AQ194" s="14"/>
      <c r="AR194" s="14"/>
      <c r="AS194" s="14"/>
      <c r="AT194" s="14"/>
      <c r="AU194" s="14"/>
      <c r="AV194" s="14"/>
      <c r="AW194" s="14"/>
      <c r="AX194" s="14"/>
      <c r="AY194" s="14"/>
      <c r="AZ194" s="14"/>
      <c r="BA194" s="14"/>
      <c r="BB194" s="14"/>
      <c r="BC194" s="14"/>
      <c r="BD194" s="14"/>
      <c r="BE194" s="14"/>
      <c r="BF194" s="14"/>
      <c r="BG194" s="14"/>
      <c r="BH194" s="14"/>
      <c r="BI194" s="14"/>
      <c r="BJ194" s="14"/>
      <c r="BK194" s="14"/>
      <c r="BL194" s="14"/>
      <c r="BM194" s="14"/>
      <c r="BN194" s="14"/>
      <c r="BO194" s="14"/>
      <c r="BP194" s="14"/>
      <c r="BQ194" s="14"/>
      <c r="BR194" s="14"/>
      <c r="BS194" s="14"/>
      <c r="BT194" s="14"/>
      <c r="BU194" s="14"/>
      <c r="BV194" s="14"/>
      <c r="BW194" s="14"/>
      <c r="BX194" s="14"/>
      <c r="BY194" s="14"/>
      <c r="BZ194" s="14"/>
      <c r="CA194" s="14"/>
      <c r="CB194" s="14"/>
      <c r="CC194" s="14"/>
      <c r="CD194" s="14"/>
      <c r="CE194" s="14"/>
      <c r="CF194" s="14"/>
      <c r="CG194" s="14"/>
      <c r="CH194" s="14"/>
      <c r="CI194" s="14"/>
      <c r="CJ194" s="14"/>
      <c r="CK194" s="14"/>
      <c r="CL194" s="14"/>
      <c r="CM194" s="14"/>
      <c r="CN194" s="14"/>
      <c r="CO194" s="14"/>
      <c r="CP194" s="14"/>
      <c r="CQ194" s="14"/>
      <c r="CR194" s="14"/>
      <c r="CS194" s="14"/>
      <c r="CT194" s="14"/>
      <c r="CU194" s="14"/>
      <c r="CV194" s="14"/>
      <c r="CW194" s="14"/>
      <c r="CX194" s="14"/>
      <c r="CY194" s="14"/>
      <c r="CZ194" s="14"/>
      <c r="DA194" s="14"/>
      <c r="DB194" s="14"/>
      <c r="DC194" s="14"/>
      <c r="DD194" s="14"/>
      <c r="DE194" s="14"/>
      <c r="DF194" s="14"/>
      <c r="DG194" s="14"/>
      <c r="DH194" s="14"/>
      <c r="DI194" s="14"/>
      <c r="DJ194" s="14"/>
      <c r="DK194" s="14"/>
      <c r="DL194" s="14"/>
      <c r="DM194" s="14"/>
      <c r="DN194" s="14"/>
      <c r="DO194" s="14"/>
      <c r="DP194" s="14"/>
      <c r="DQ194" s="14"/>
      <c r="DR194" s="14"/>
      <c r="DS194" s="14"/>
      <c r="DT194" s="14"/>
      <c r="DU194" s="14"/>
      <c r="DV194" s="14"/>
      <c r="DW194" s="14"/>
      <c r="DX194" s="14"/>
      <c r="DY194" s="14"/>
      <c r="DZ194" s="14"/>
      <c r="EA194" s="14"/>
      <c r="EB194" s="14"/>
      <c r="EC194" s="14"/>
      <c r="ED194" s="14"/>
      <c r="EE194" s="14"/>
      <c r="EF194" s="14"/>
      <c r="EG194" s="14"/>
      <c r="EH194" s="14"/>
      <c r="EI194" s="14"/>
      <c r="EJ194" s="3"/>
      <c r="EK194" s="3"/>
      <c r="EL194" s="3"/>
      <c r="EM194" s="3"/>
      <c r="EN194" s="3"/>
      <c r="EO194" s="3"/>
      <c r="EP194" s="3"/>
      <c r="EQ194" s="3"/>
      <c r="ER194" s="3"/>
      <c r="ES194" s="3"/>
      <c r="ET194" s="3"/>
      <c r="EU194" s="3"/>
      <c r="EV194" s="3"/>
      <c r="EW194" s="3"/>
      <c r="EX194" s="3"/>
      <c r="EY194" s="3"/>
      <c r="EZ194" s="3"/>
      <c r="FA194" s="3"/>
      <c r="FB194" s="3"/>
      <c r="FC194" s="3"/>
      <c r="FD194" s="3"/>
      <c r="FE194" s="3"/>
      <c r="FF194" s="3"/>
      <c r="FG194" s="3"/>
      <c r="FH194" s="3"/>
      <c r="FI194" s="3"/>
      <c r="FJ194" s="3"/>
      <c r="FK194" s="3"/>
      <c r="FL194" s="3"/>
      <c r="FM194" s="3"/>
      <c r="FN194" s="3"/>
      <c r="FO194" s="3"/>
      <c r="FP194" s="3"/>
      <c r="FQ194" s="3"/>
      <c r="FR194" s="3"/>
      <c r="FS194" s="3"/>
      <c r="FT194" s="3"/>
      <c r="FU194" s="3"/>
      <c r="FV194" s="3"/>
      <c r="FW194" s="3"/>
      <c r="FX194" s="3"/>
      <c r="FY194" s="3"/>
      <c r="FZ194" s="3"/>
      <c r="GA194" s="3"/>
      <c r="GB194" s="3"/>
      <c r="GC194" s="3"/>
      <c r="GD194" s="3"/>
      <c r="GE194" s="3"/>
      <c r="GF194" s="3"/>
      <c r="GG194" s="3"/>
      <c r="GH194" s="3"/>
      <c r="GI194" s="3"/>
      <c r="GJ194" s="3"/>
      <c r="GK194" s="3"/>
      <c r="GL194" s="3"/>
      <c r="GM194" s="3"/>
      <c r="GN194" s="3"/>
      <c r="GO194" s="3"/>
      <c r="GP194" s="3"/>
      <c r="GQ194" s="3"/>
      <c r="GR194" s="3"/>
      <c r="GS194" s="3"/>
      <c r="GT194" s="3"/>
      <c r="GU194" s="3"/>
      <c r="GV194" s="3"/>
      <c r="GW194" s="3"/>
      <c r="GX194" s="3"/>
      <c r="GY194" s="3"/>
      <c r="GZ194" s="3"/>
      <c r="HA194" s="3"/>
      <c r="HB194" s="3"/>
      <c r="HC194" s="3"/>
      <c r="HD194" s="3"/>
      <c r="HE194" s="3"/>
      <c r="HF194" s="3"/>
      <c r="HG194" s="3"/>
      <c r="HH194" s="3"/>
      <c r="HI194" s="3"/>
      <c r="HJ194" s="3"/>
      <c r="HK194" s="3"/>
      <c r="HL194" s="3"/>
      <c r="HM194" s="3"/>
      <c r="HN194" s="3"/>
      <c r="HO194" s="3"/>
      <c r="HP194" s="3"/>
      <c r="HQ194" s="3"/>
      <c r="HR194" s="3"/>
      <c r="HS194" s="3"/>
      <c r="HT194" s="3"/>
      <c r="HU194" s="3"/>
      <c r="HV194" s="3"/>
      <c r="HW194" s="3"/>
      <c r="HX194" s="3"/>
      <c r="HY194" s="3"/>
      <c r="HZ194" s="3"/>
      <c r="IA194" s="3"/>
      <c r="IB194" s="3"/>
      <c r="IC194" s="3"/>
    </row>
    <row r="195" spans="1:237" ht="28" customHeight="1" x14ac:dyDescent="0.35">
      <c r="C195" s="13" t="s">
        <v>375</v>
      </c>
      <c r="D195" s="81">
        <f>IFERROR(VLOOKUP(C195,'4.3.1 Bilan P.brutes EuST 2023'!$B$5:$N$41,13,FALSE),IFERROR((VLOOKUP('4.1 Bilan peaux brutes (2023)'!C195,'4.2.1 Bilan P.brutes FAO 2023'!$C$5:$D$200,2,FALSE)*75%),"-"))</f>
        <v>1718230.5</v>
      </c>
      <c r="E195" s="81">
        <f>IFERROR(VLOOKUP(C195,'4.3.1 Bilan P.brutes EuST 2023'!$B$5:$M$41,12,FALSE),IFERROR((VLOOKUP('4.1 Bilan peaux brutes (2023)'!C195,'4.2.1 Bilan P.brutes FAO 2023'!$C$5:$D$200,2)*25%),"-"))</f>
        <v>572743.5</v>
      </c>
      <c r="F195" s="81">
        <f>IFERROR((VLOOKUP(C195,'4.2.1 Bilan P.brutes FAO 2023'!$C$5:$F$200,4,FALSE)*50%),"-")</f>
        <v>632827.5</v>
      </c>
      <c r="G195" s="81">
        <f>IFERROR((VLOOKUP(C195,'4.2.1 Bilan P.brutes FAO 2023'!$C$5:$F$200,4,FALSE)*50%),"-")</f>
        <v>632827.5</v>
      </c>
      <c r="H195" s="81" t="str">
        <f>IFERROR((VLOOKUP(C195,'4.2.1 Bilan P.brutes FAO 2023'!$C$5:$H$200,6,FALSE)*50%),"-")</f>
        <v>-</v>
      </c>
      <c r="I195" s="81" t="str">
        <f>IFERROR((VLOOKUP(C195,'4.2.1 Bilan P.brutes FAO 2023'!$C$5:$H$200,6,FALSE)*50%),"-")</f>
        <v>-</v>
      </c>
      <c r="J195" s="81">
        <f t="shared" ref="J195:J201" si="95">IFERROR(D195*95%,"-")</f>
        <v>1632318.9749999999</v>
      </c>
      <c r="K195" s="81">
        <f t="shared" ref="K195:K201" si="96">IFERROR(E195*95%,"-")</f>
        <v>544106.32499999995</v>
      </c>
      <c r="L195" s="81">
        <f t="shared" si="85"/>
        <v>253131</v>
      </c>
      <c r="M195" s="81">
        <f t="shared" si="86"/>
        <v>253131</v>
      </c>
      <c r="N195" s="81" t="str">
        <f t="shared" si="87"/>
        <v>-</v>
      </c>
      <c r="O195" s="81" t="str">
        <f t="shared" si="88"/>
        <v>-</v>
      </c>
      <c r="P195" s="81">
        <f t="shared" si="89"/>
        <v>57131164.124999993</v>
      </c>
      <c r="Q195" s="81">
        <f t="shared" si="90"/>
        <v>7073382.2249999996</v>
      </c>
      <c r="R195" s="81">
        <f t="shared" si="91"/>
        <v>759393</v>
      </c>
      <c r="S195" s="81">
        <f t="shared" si="92"/>
        <v>506262</v>
      </c>
      <c r="T195" s="81" t="str">
        <f t="shared" si="93"/>
        <v>-</v>
      </c>
      <c r="U195" s="81" t="str">
        <f t="shared" si="94"/>
        <v>-</v>
      </c>
      <c r="V195" s="81">
        <f t="shared" ref="V195:V201" si="97">IFERROR(P195/1000,"-")</f>
        <v>57131.164124999996</v>
      </c>
      <c r="W195" s="81">
        <f t="shared" ref="W195:W201" si="98">IFERROR(Q195/1000,"-")</f>
        <v>7073.3822249999994</v>
      </c>
      <c r="X195" s="81">
        <f t="shared" ref="X195:X201" si="99">IFERROR(R195/1000,"-")</f>
        <v>759.39300000000003</v>
      </c>
      <c r="Y195" s="81">
        <f t="shared" ref="Y195:Y201" si="100">IFERROR(S195/1000,"-")</f>
        <v>506.262</v>
      </c>
      <c r="Z195" s="81" t="str">
        <f t="shared" ref="Z195:Z201" si="101">IFERROR(T195/1000,"-")</f>
        <v>-</v>
      </c>
      <c r="AA195" s="81" t="str">
        <f t="shared" ref="AA195:AA201" si="102">IFERROR(U195/1000,"-")</f>
        <v>-</v>
      </c>
    </row>
    <row r="196" spans="1:237" ht="28" customHeight="1" x14ac:dyDescent="0.35">
      <c r="C196" s="13" t="s">
        <v>376</v>
      </c>
      <c r="D196" s="81">
        <f>IFERROR(VLOOKUP(C196,'4.3.1 Bilan P.brutes EuST 2023'!$B$5:$N$41,13,FALSE),IFERROR((VLOOKUP('4.1 Bilan peaux brutes (2023)'!C196,'4.2.1 Bilan P.brutes FAO 2023'!$C$5:$D$200,2,FALSE)*75%),"-"))</f>
        <v>8271</v>
      </c>
      <c r="E196" s="81">
        <f>IFERROR(VLOOKUP(C196,'4.3.1 Bilan P.brutes EuST 2023'!$B$5:$M$41,12,FALSE),IFERROR((VLOOKUP('4.1 Bilan peaux brutes (2023)'!C196,'4.2.1 Bilan P.brutes FAO 2023'!$C$5:$D$200,2)*25%),"-"))</f>
        <v>2757</v>
      </c>
      <c r="F196" s="81" t="str">
        <f>IFERROR((VLOOKUP(C196,'4.2.1 Bilan P.brutes FAO 2023'!$C$5:$F$200,4,FALSE)*50%),"-")</f>
        <v>-</v>
      </c>
      <c r="G196" s="81" t="str">
        <f>IFERROR((VLOOKUP(C196,'4.2.1 Bilan P.brutes FAO 2023'!$C$5:$F$200,4,FALSE)*50%),"-")</f>
        <v>-</v>
      </c>
      <c r="H196" s="81">
        <f>IFERROR((VLOOKUP(C196,'4.2.1 Bilan P.brutes FAO 2023'!$C$5:$H$200,6,FALSE)*50%),"-")</f>
        <v>494</v>
      </c>
      <c r="I196" s="81">
        <f>IFERROR((VLOOKUP(C196,'4.2.1 Bilan P.brutes FAO 2023'!$C$5:$H$200,6,FALSE)*50%),"-")</f>
        <v>494</v>
      </c>
      <c r="J196" s="81">
        <f t="shared" si="95"/>
        <v>7857.45</v>
      </c>
      <c r="K196" s="81">
        <f t="shared" si="96"/>
        <v>2619.15</v>
      </c>
      <c r="L196" s="81" t="str">
        <f t="shared" si="85"/>
        <v>-</v>
      </c>
      <c r="M196" s="81" t="str">
        <f t="shared" si="86"/>
        <v>-</v>
      </c>
      <c r="N196" s="81">
        <f t="shared" si="87"/>
        <v>197.60000000000002</v>
      </c>
      <c r="O196" s="81">
        <f t="shared" si="88"/>
        <v>197.60000000000002</v>
      </c>
      <c r="P196" s="81">
        <f t="shared" si="89"/>
        <v>275010.75</v>
      </c>
      <c r="Q196" s="81">
        <f t="shared" si="90"/>
        <v>34048.950000000004</v>
      </c>
      <c r="R196" s="81" t="str">
        <f t="shared" si="91"/>
        <v>-</v>
      </c>
      <c r="S196" s="81" t="str">
        <f t="shared" si="92"/>
        <v>-</v>
      </c>
      <c r="T196" s="81">
        <f t="shared" si="93"/>
        <v>592.80000000000007</v>
      </c>
      <c r="U196" s="81">
        <f t="shared" si="94"/>
        <v>395.20000000000005</v>
      </c>
      <c r="V196" s="81">
        <f t="shared" si="97"/>
        <v>275.01074999999997</v>
      </c>
      <c r="W196" s="81">
        <f t="shared" si="98"/>
        <v>34.048950000000005</v>
      </c>
      <c r="X196" s="81" t="str">
        <f t="shared" si="99"/>
        <v>-</v>
      </c>
      <c r="Y196" s="81" t="str">
        <f t="shared" si="100"/>
        <v>-</v>
      </c>
      <c r="Z196" s="81">
        <f t="shared" si="101"/>
        <v>0.5928000000000001</v>
      </c>
      <c r="AA196" s="81">
        <f t="shared" si="102"/>
        <v>0.39520000000000005</v>
      </c>
    </row>
    <row r="197" spans="1:237" ht="28" customHeight="1" x14ac:dyDescent="0.35">
      <c r="C197" s="13" t="s">
        <v>680</v>
      </c>
      <c r="D197" s="81">
        <f>IFERROR(VLOOKUP(C197,'4.3.1 Bilan P.brutes EuST 2023'!$B$5:$N$41,13,FALSE),IFERROR((VLOOKUP('4.1 Bilan peaux brutes (2023)'!C197,'4.2.1 Bilan P.brutes FAO 2023'!$C$5:$D$200,2,FALSE)*75%),"-"))</f>
        <v>1257401.25</v>
      </c>
      <c r="E197" s="81">
        <f>IFERROR(VLOOKUP(C197,'4.3.1 Bilan P.brutes EuST 2023'!$B$5:$M$41,12,FALSE),IFERROR((VLOOKUP('4.1 Bilan peaux brutes (2023)'!C197,'4.2.1 Bilan P.brutes FAO 2023'!$C$5:$D$200,2)*25%),"-"))</f>
        <v>419133.75</v>
      </c>
      <c r="F197" s="81">
        <f>IFERROR((VLOOKUP(C197,'4.2.1 Bilan P.brutes FAO 2023'!$C$5:$F$200,4,FALSE)*50%),"-")</f>
        <v>85988.5</v>
      </c>
      <c r="G197" s="81">
        <f>IFERROR((VLOOKUP(C197,'4.2.1 Bilan P.brutes FAO 2023'!$C$5:$F$200,4,FALSE)*50%),"-")</f>
        <v>85988.5</v>
      </c>
      <c r="H197" s="81">
        <f>IFERROR((VLOOKUP(C197,'4.2.1 Bilan P.brutes FAO 2023'!$C$5:$H$200,6,FALSE)*50%),"-")</f>
        <v>258581.5</v>
      </c>
      <c r="I197" s="81">
        <f>IFERROR((VLOOKUP(C197,'4.2.1 Bilan P.brutes FAO 2023'!$C$5:$H$200,6,FALSE)*50%),"-")</f>
        <v>258581.5</v>
      </c>
      <c r="J197" s="81">
        <f t="shared" si="95"/>
        <v>1194531.1875</v>
      </c>
      <c r="K197" s="81">
        <f t="shared" si="96"/>
        <v>398177.0625</v>
      </c>
      <c r="L197" s="81">
        <f t="shared" si="85"/>
        <v>34395.4</v>
      </c>
      <c r="M197" s="81">
        <f t="shared" si="86"/>
        <v>34395.4</v>
      </c>
      <c r="N197" s="81">
        <f t="shared" si="87"/>
        <v>103432.6</v>
      </c>
      <c r="O197" s="81">
        <f t="shared" si="88"/>
        <v>103432.6</v>
      </c>
      <c r="P197" s="81">
        <f t="shared" si="89"/>
        <v>41808591.5625</v>
      </c>
      <c r="Q197" s="81">
        <f t="shared" si="90"/>
        <v>5176301.8125</v>
      </c>
      <c r="R197" s="81">
        <f t="shared" si="91"/>
        <v>103186.20000000001</v>
      </c>
      <c r="S197" s="81">
        <f t="shared" si="92"/>
        <v>68790.8</v>
      </c>
      <c r="T197" s="81">
        <f t="shared" si="93"/>
        <v>310297.80000000005</v>
      </c>
      <c r="U197" s="81">
        <f t="shared" si="94"/>
        <v>206865.2</v>
      </c>
      <c r="V197" s="81">
        <f t="shared" si="97"/>
        <v>41808.591562499998</v>
      </c>
      <c r="W197" s="81">
        <f t="shared" si="98"/>
        <v>5176.3018124999999</v>
      </c>
      <c r="X197" s="81">
        <f t="shared" si="99"/>
        <v>103.18620000000001</v>
      </c>
      <c r="Y197" s="81">
        <f t="shared" si="100"/>
        <v>68.790800000000004</v>
      </c>
      <c r="Z197" s="81">
        <f t="shared" si="101"/>
        <v>310.29780000000005</v>
      </c>
      <c r="AA197" s="81">
        <f t="shared" si="102"/>
        <v>206.86520000000002</v>
      </c>
    </row>
    <row r="198" spans="1:237" ht="28" customHeight="1" x14ac:dyDescent="0.35">
      <c r="C198" s="13" t="s">
        <v>479</v>
      </c>
      <c r="D198" s="81">
        <f>IFERROR(VLOOKUP(C198,'4.3.1 Bilan P.brutes EuST 2023'!$B$5:$N$41,13,FALSE),IFERROR((VLOOKUP('4.1 Bilan peaux brutes (2023)'!C198,'4.2.1 Bilan P.brutes FAO 2023'!$C$5:$D$200,2,FALSE)*75%),"-"))</f>
        <v>1388898.75</v>
      </c>
      <c r="E198" s="81">
        <f>IFERROR(VLOOKUP(C198,'4.3.1 Bilan P.brutes EuST 2023'!$B$5:$M$41,12,FALSE),IFERROR((VLOOKUP('4.1 Bilan peaux brutes (2023)'!C198,'4.2.1 Bilan P.brutes FAO 2023'!$C$5:$D$200,2)*25%),"-"))</f>
        <v>462966.25</v>
      </c>
      <c r="F198" s="81" t="str">
        <f>IFERROR((VLOOKUP(C198,'4.2.1 Bilan P.brutes FAO 2023'!$C$5:$F$200,4,FALSE)*50%),"-")</f>
        <v>-</v>
      </c>
      <c r="G198" s="81" t="str">
        <f>IFERROR((VLOOKUP(C198,'4.2.1 Bilan P.brutes FAO 2023'!$C$5:$F$200,4,FALSE)*50%),"-")</f>
        <v>-</v>
      </c>
      <c r="H198" s="81">
        <f>IFERROR((VLOOKUP(C198,'4.2.1 Bilan P.brutes FAO 2023'!$C$5:$H$200,6,FALSE)*50%),"-")</f>
        <v>785545.5</v>
      </c>
      <c r="I198" s="81">
        <f>IFERROR((VLOOKUP(C198,'4.2.1 Bilan P.brutes FAO 2023'!$C$5:$H$200,6,FALSE)*50%),"-")</f>
        <v>785545.5</v>
      </c>
      <c r="J198" s="81">
        <f t="shared" si="95"/>
        <v>1319453.8125</v>
      </c>
      <c r="K198" s="81">
        <f t="shared" si="96"/>
        <v>439817.9375</v>
      </c>
      <c r="L198" s="81" t="str">
        <f t="shared" si="85"/>
        <v>-</v>
      </c>
      <c r="M198" s="81" t="str">
        <f t="shared" si="86"/>
        <v>-</v>
      </c>
      <c r="N198" s="81">
        <f t="shared" si="87"/>
        <v>314218.2</v>
      </c>
      <c r="O198" s="81">
        <f t="shared" si="88"/>
        <v>314218.2</v>
      </c>
      <c r="P198" s="81">
        <f t="shared" si="89"/>
        <v>46180883.4375</v>
      </c>
      <c r="Q198" s="81">
        <f t="shared" si="90"/>
        <v>5717633.1875</v>
      </c>
      <c r="R198" s="81" t="str">
        <f t="shared" si="91"/>
        <v>-</v>
      </c>
      <c r="S198" s="81" t="str">
        <f t="shared" si="92"/>
        <v>-</v>
      </c>
      <c r="T198" s="81">
        <f t="shared" si="93"/>
        <v>942654.60000000009</v>
      </c>
      <c r="U198" s="81">
        <f t="shared" si="94"/>
        <v>628436.4</v>
      </c>
      <c r="V198" s="81">
        <f t="shared" si="97"/>
        <v>46180.883437500001</v>
      </c>
      <c r="W198" s="81">
        <f t="shared" si="98"/>
        <v>5717.6331874999996</v>
      </c>
      <c r="X198" s="81" t="str">
        <f t="shared" si="99"/>
        <v>-</v>
      </c>
      <c r="Y198" s="81" t="str">
        <f t="shared" si="100"/>
        <v>-</v>
      </c>
      <c r="Z198" s="81">
        <f t="shared" si="101"/>
        <v>942.65460000000007</v>
      </c>
      <c r="AA198" s="81">
        <f t="shared" si="102"/>
        <v>628.43640000000005</v>
      </c>
    </row>
    <row r="199" spans="1:237" ht="28" customHeight="1" x14ac:dyDescent="0.35">
      <c r="C199" s="13" t="s">
        <v>377</v>
      </c>
      <c r="D199" s="81">
        <f>IFERROR(VLOOKUP(C199,'4.3.1 Bilan P.brutes EuST 2023'!$B$5:$N$41,13,FALSE),IFERROR((VLOOKUP('4.1 Bilan peaux brutes (2023)'!C199,'4.2.1 Bilan P.brutes FAO 2023'!$C$5:$D$200,2,FALSE)*75%),"-"))</f>
        <v>1090050</v>
      </c>
      <c r="E199" s="81">
        <f>IFERROR(VLOOKUP(C199,'4.3.1 Bilan P.brutes EuST 2023'!$B$5:$M$41,12,FALSE),IFERROR((VLOOKUP('4.1 Bilan peaux brutes (2023)'!C199,'4.2.1 Bilan P.brutes FAO 2023'!$C$5:$D$200,2)*25%),"-"))</f>
        <v>363350</v>
      </c>
      <c r="F199" s="81">
        <f>IFERROR((VLOOKUP(C199,'4.2.1 Bilan P.brutes FAO 2023'!$C$5:$F$200,4,FALSE)*50%),"-")</f>
        <v>3101823.5</v>
      </c>
      <c r="G199" s="81">
        <f>IFERROR((VLOOKUP(C199,'4.2.1 Bilan P.brutes FAO 2023'!$C$5:$F$200,4,FALSE)*50%),"-")</f>
        <v>3101823.5</v>
      </c>
      <c r="H199" s="81">
        <f>IFERROR((VLOOKUP(C199,'4.2.1 Bilan P.brutes FAO 2023'!$C$5:$H$200,6,FALSE)*50%),"-")</f>
        <v>4756047</v>
      </c>
      <c r="I199" s="81">
        <f>IFERROR((VLOOKUP(C199,'4.2.1 Bilan P.brutes FAO 2023'!$C$5:$H$200,6,FALSE)*50%),"-")</f>
        <v>4756047</v>
      </c>
      <c r="J199" s="81">
        <f t="shared" si="95"/>
        <v>1035547.5</v>
      </c>
      <c r="K199" s="81">
        <f t="shared" si="96"/>
        <v>345182.5</v>
      </c>
      <c r="L199" s="81">
        <f t="shared" si="85"/>
        <v>1240729.4000000001</v>
      </c>
      <c r="M199" s="81">
        <f t="shared" si="86"/>
        <v>1240729.4000000001</v>
      </c>
      <c r="N199" s="81">
        <f t="shared" si="87"/>
        <v>1902418.8</v>
      </c>
      <c r="O199" s="81">
        <f t="shared" si="88"/>
        <v>1902418.8</v>
      </c>
      <c r="P199" s="81">
        <f t="shared" si="89"/>
        <v>36244162.5</v>
      </c>
      <c r="Q199" s="81">
        <f t="shared" si="90"/>
        <v>4487372.5</v>
      </c>
      <c r="R199" s="81">
        <f t="shared" si="91"/>
        <v>3722188.2</v>
      </c>
      <c r="S199" s="81">
        <f t="shared" si="92"/>
        <v>2481458.8000000003</v>
      </c>
      <c r="T199" s="81">
        <f t="shared" si="93"/>
        <v>5707256.4000000004</v>
      </c>
      <c r="U199" s="81">
        <f t="shared" si="94"/>
        <v>3804837.6</v>
      </c>
      <c r="V199" s="81">
        <f t="shared" si="97"/>
        <v>36244.162499999999</v>
      </c>
      <c r="W199" s="81">
        <f t="shared" si="98"/>
        <v>4487.3725000000004</v>
      </c>
      <c r="X199" s="81">
        <f t="shared" si="99"/>
        <v>3722.1882000000001</v>
      </c>
      <c r="Y199" s="81">
        <f t="shared" si="100"/>
        <v>2481.4588000000003</v>
      </c>
      <c r="Z199" s="81">
        <f t="shared" si="101"/>
        <v>5707.2564000000002</v>
      </c>
      <c r="AA199" s="81">
        <f t="shared" si="102"/>
        <v>3804.8376000000003</v>
      </c>
    </row>
    <row r="200" spans="1:237" ht="28" customHeight="1" x14ac:dyDescent="0.35">
      <c r="C200" s="13" t="s">
        <v>378</v>
      </c>
      <c r="D200" s="81">
        <f>IFERROR(VLOOKUP(C200,'4.3.1 Bilan P.brutes EuST 2023'!$B$5:$N$41,13,FALSE),IFERROR((VLOOKUP('4.1 Bilan peaux brutes (2023)'!C200,'4.2.1 Bilan P.brutes FAO 2023'!$C$5:$D$200,2,FALSE)*75%),"-"))</f>
        <v>1078840.5</v>
      </c>
      <c r="E200" s="81">
        <f>IFERROR(VLOOKUP(C200,'4.3.1 Bilan P.brutes EuST 2023'!$B$5:$M$41,12,FALSE),IFERROR((VLOOKUP('4.1 Bilan peaux brutes (2023)'!C200,'4.2.1 Bilan P.brutes FAO 2023'!$C$5:$D$200,2)*25%),"-"))</f>
        <v>359613.5</v>
      </c>
      <c r="F200" s="81">
        <f>IFERROR((VLOOKUP(C200,'4.2.1 Bilan P.brutes FAO 2023'!$C$5:$F$200,4,FALSE)*50%),"-")</f>
        <v>41253</v>
      </c>
      <c r="G200" s="81">
        <f>IFERROR((VLOOKUP(C200,'4.2.1 Bilan P.brutes FAO 2023'!$C$5:$F$200,4,FALSE)*50%),"-")</f>
        <v>41253</v>
      </c>
      <c r="H200" s="81">
        <f>IFERROR((VLOOKUP(C200,'4.2.1 Bilan P.brutes FAO 2023'!$C$5:$H$200,6,FALSE)*50%),"-")</f>
        <v>817596.5</v>
      </c>
      <c r="I200" s="81">
        <f>IFERROR((VLOOKUP(C200,'4.2.1 Bilan P.brutes FAO 2023'!$C$5:$H$200,6,FALSE)*50%),"-")</f>
        <v>817596.5</v>
      </c>
      <c r="J200" s="81">
        <f t="shared" si="95"/>
        <v>1024898.475</v>
      </c>
      <c r="K200" s="81">
        <f t="shared" si="96"/>
        <v>341632.82500000001</v>
      </c>
      <c r="L200" s="81">
        <f t="shared" si="85"/>
        <v>16501.2</v>
      </c>
      <c r="M200" s="81">
        <f t="shared" si="86"/>
        <v>16501.2</v>
      </c>
      <c r="N200" s="81">
        <f t="shared" si="87"/>
        <v>327038.60000000003</v>
      </c>
      <c r="O200" s="81">
        <f t="shared" si="88"/>
        <v>327038.60000000003</v>
      </c>
      <c r="P200" s="81">
        <f t="shared" si="89"/>
        <v>35871446.625</v>
      </c>
      <c r="Q200" s="81">
        <f t="shared" si="90"/>
        <v>4441226.7250000006</v>
      </c>
      <c r="R200" s="81">
        <f t="shared" si="91"/>
        <v>49503.600000000006</v>
      </c>
      <c r="S200" s="81">
        <f t="shared" si="92"/>
        <v>33002.400000000001</v>
      </c>
      <c r="T200" s="81">
        <f t="shared" si="93"/>
        <v>981115.8</v>
      </c>
      <c r="U200" s="81">
        <f t="shared" si="94"/>
        <v>654077.20000000007</v>
      </c>
      <c r="V200" s="81">
        <f t="shared" si="97"/>
        <v>35871.446624999997</v>
      </c>
      <c r="W200" s="81">
        <f t="shared" si="98"/>
        <v>4441.2267250000004</v>
      </c>
      <c r="X200" s="81">
        <f t="shared" si="99"/>
        <v>49.503600000000006</v>
      </c>
      <c r="Y200" s="81">
        <f t="shared" si="100"/>
        <v>33.002400000000002</v>
      </c>
      <c r="Z200" s="81">
        <f t="shared" si="101"/>
        <v>981.11580000000004</v>
      </c>
      <c r="AA200" s="81">
        <f t="shared" si="102"/>
        <v>654.07720000000006</v>
      </c>
    </row>
    <row r="201" spans="1:237" ht="28" customHeight="1" x14ac:dyDescent="0.35">
      <c r="C201" s="13" t="s">
        <v>379</v>
      </c>
      <c r="D201" s="81">
        <f>IFERROR(VLOOKUP(C201,'4.3.1 Bilan P.brutes EuST 2023'!$B$5:$N$41,13,FALSE),IFERROR((VLOOKUP('4.1 Bilan peaux brutes (2023)'!C201,'4.2.1 Bilan P.brutes FAO 2023'!$C$5:$D$200,2,FALSE)*75%),"-"))</f>
        <v>2057402.25</v>
      </c>
      <c r="E201" s="81">
        <f>IFERROR(VLOOKUP(C201,'4.3.1 Bilan P.brutes EuST 2023'!$B$5:$M$41,12,FALSE),IFERROR((VLOOKUP('4.1 Bilan peaux brutes (2023)'!C201,'4.2.1 Bilan P.brutes FAO 2023'!$C$5:$D$200,2)*25%),"-"))</f>
        <v>685800.75</v>
      </c>
      <c r="F201" s="81">
        <f>IFERROR((VLOOKUP(C201,'4.2.1 Bilan P.brutes FAO 2023'!$C$5:$F$200,4,FALSE)*50%),"-")</f>
        <v>33833.5</v>
      </c>
      <c r="G201" s="81">
        <f>IFERROR((VLOOKUP(C201,'4.2.1 Bilan P.brutes FAO 2023'!$C$5:$F$200,4,FALSE)*50%),"-")</f>
        <v>33833.5</v>
      </c>
      <c r="H201" s="81">
        <f>IFERROR((VLOOKUP(C201,'4.2.1 Bilan P.brutes FAO 2023'!$C$5:$H$200,6,FALSE)*50%),"-")</f>
        <v>1428411.5</v>
      </c>
      <c r="I201" s="81">
        <f>IFERROR((VLOOKUP(C201,'4.2.1 Bilan P.brutes FAO 2023'!$C$5:$H$200,6,FALSE)*50%),"-")</f>
        <v>1428411.5</v>
      </c>
      <c r="J201" s="81">
        <f t="shared" si="95"/>
        <v>1954532.1375</v>
      </c>
      <c r="K201" s="81">
        <f t="shared" si="96"/>
        <v>651510.71250000002</v>
      </c>
      <c r="L201" s="81">
        <f t="shared" si="85"/>
        <v>13533.400000000001</v>
      </c>
      <c r="M201" s="81">
        <f t="shared" si="86"/>
        <v>13533.400000000001</v>
      </c>
      <c r="N201" s="81">
        <f t="shared" si="87"/>
        <v>571364.6</v>
      </c>
      <c r="O201" s="81">
        <f t="shared" si="88"/>
        <v>571364.6</v>
      </c>
      <c r="P201" s="81">
        <f t="shared" si="89"/>
        <v>68408624.8125</v>
      </c>
      <c r="Q201" s="81">
        <f t="shared" si="90"/>
        <v>8469639.2625000011</v>
      </c>
      <c r="R201" s="81">
        <f t="shared" si="91"/>
        <v>40600.200000000004</v>
      </c>
      <c r="S201" s="81">
        <f t="shared" si="92"/>
        <v>27066.800000000003</v>
      </c>
      <c r="T201" s="81">
        <f t="shared" si="93"/>
        <v>1714093.7999999998</v>
      </c>
      <c r="U201" s="81">
        <f t="shared" si="94"/>
        <v>1142729.2</v>
      </c>
      <c r="V201" s="81">
        <f t="shared" si="97"/>
        <v>68408.624812499998</v>
      </c>
      <c r="W201" s="81">
        <f t="shared" si="98"/>
        <v>8469.6392625000008</v>
      </c>
      <c r="X201" s="81">
        <f t="shared" si="99"/>
        <v>40.600200000000001</v>
      </c>
      <c r="Y201" s="81">
        <f t="shared" si="100"/>
        <v>27.066800000000004</v>
      </c>
      <c r="Z201" s="81">
        <f t="shared" si="101"/>
        <v>1714.0937999999999</v>
      </c>
      <c r="AA201" s="81">
        <f t="shared" si="102"/>
        <v>1142.7292</v>
      </c>
    </row>
    <row r="202" spans="1:237" s="14" customFormat="1" ht="32" customHeight="1" x14ac:dyDescent="0.35">
      <c r="V202" s="14">
        <f>SUM(V6:V201)</f>
        <v>7306922.4611249985</v>
      </c>
      <c r="W202" s="14">
        <f t="shared" ref="W202:AA202" si="103">SUM(W6:W201)</f>
        <v>853992.40387499996</v>
      </c>
      <c r="X202" s="14">
        <f t="shared" si="103"/>
        <v>427707.92460000003</v>
      </c>
      <c r="Y202" s="14">
        <f t="shared" si="103"/>
        <v>285138.61640000006</v>
      </c>
      <c r="Z202" s="14">
        <f t="shared" si="103"/>
        <v>339063.00599999999</v>
      </c>
      <c r="AA202" s="14">
        <f t="shared" si="103"/>
        <v>226042.00400000002</v>
      </c>
    </row>
    <row r="203" spans="1:237" s="14" customFormat="1" ht="32" customHeight="1" x14ac:dyDescent="0.35">
      <c r="V203" s="14">
        <f>SUM(V202:AA202)</f>
        <v>9438866.4159999974</v>
      </c>
      <c r="X203" s="14">
        <f>SUM(X202:AA202)</f>
        <v>1277951.551</v>
      </c>
    </row>
    <row r="204" spans="1:237" s="14" customFormat="1" ht="32" customHeight="1" x14ac:dyDescent="0.35"/>
    <row r="205" spans="1:237" s="14" customFormat="1" x14ac:dyDescent="0.35"/>
    <row r="206" spans="1:237" s="14" customFormat="1" x14ac:dyDescent="0.35"/>
    <row r="207" spans="1:237" s="14" customFormat="1" x14ac:dyDescent="0.35"/>
    <row r="208" spans="1:237" s="14" customFormat="1" x14ac:dyDescent="0.35"/>
    <row r="209" s="14" customFormat="1" x14ac:dyDescent="0.35"/>
    <row r="210" s="14" customFormat="1" x14ac:dyDescent="0.35"/>
    <row r="211" s="14" customFormat="1" x14ac:dyDescent="0.35"/>
    <row r="212" s="14" customFormat="1" x14ac:dyDescent="0.35"/>
    <row r="213" s="14" customFormat="1" x14ac:dyDescent="0.35"/>
    <row r="214" s="14" customFormat="1" x14ac:dyDescent="0.35"/>
    <row r="215" s="14" customFormat="1" x14ac:dyDescent="0.35"/>
    <row r="216" s="14" customFormat="1" x14ac:dyDescent="0.35"/>
    <row r="217" s="14" customFormat="1" x14ac:dyDescent="0.35"/>
    <row r="218" s="14" customFormat="1" x14ac:dyDescent="0.35"/>
    <row r="219" s="14" customFormat="1" x14ac:dyDescent="0.35"/>
    <row r="220" s="14" customFormat="1" x14ac:dyDescent="0.35"/>
    <row r="221" s="14" customFormat="1" x14ac:dyDescent="0.35"/>
    <row r="222" s="14" customFormat="1" x14ac:dyDescent="0.35"/>
    <row r="223" s="14" customFormat="1" x14ac:dyDescent="0.35"/>
    <row r="224" s="14" customFormat="1" x14ac:dyDescent="0.35"/>
    <row r="225" s="14" customFormat="1" x14ac:dyDescent="0.35"/>
    <row r="226" s="14" customFormat="1" x14ac:dyDescent="0.35"/>
    <row r="227" s="14" customFormat="1" x14ac:dyDescent="0.35"/>
    <row r="228" s="14" customFormat="1" x14ac:dyDescent="0.35"/>
    <row r="229" s="14" customFormat="1" x14ac:dyDescent="0.35"/>
    <row r="230" s="14" customFormat="1" x14ac:dyDescent="0.35"/>
    <row r="231" s="14" customFormat="1" x14ac:dyDescent="0.35"/>
    <row r="232" s="14" customFormat="1" x14ac:dyDescent="0.35"/>
    <row r="233" s="14" customFormat="1" x14ac:dyDescent="0.35"/>
    <row r="234" s="14" customFormat="1" x14ac:dyDescent="0.35"/>
    <row r="235" s="14" customFormat="1" x14ac:dyDescent="0.35"/>
    <row r="236" s="14" customFormat="1" x14ac:dyDescent="0.35"/>
    <row r="237" s="14" customFormat="1" x14ac:dyDescent="0.35"/>
    <row r="238" s="14" customFormat="1" x14ac:dyDescent="0.35"/>
    <row r="239" s="14" customFormat="1" x14ac:dyDescent="0.35"/>
    <row r="240" s="14" customFormat="1" x14ac:dyDescent="0.35"/>
    <row r="241" s="14" customFormat="1" x14ac:dyDescent="0.35"/>
    <row r="242" s="14" customFormat="1" x14ac:dyDescent="0.35"/>
    <row r="243" s="14" customFormat="1" x14ac:dyDescent="0.35"/>
    <row r="244" s="14" customFormat="1" x14ac:dyDescent="0.35"/>
    <row r="245" s="14" customFormat="1" x14ac:dyDescent="0.35"/>
    <row r="246" s="14" customFormat="1" x14ac:dyDescent="0.35"/>
    <row r="247" s="14" customFormat="1" x14ac:dyDescent="0.35"/>
    <row r="248" s="14" customFormat="1" x14ac:dyDescent="0.35"/>
    <row r="249" s="14" customFormat="1" x14ac:dyDescent="0.35"/>
    <row r="250" s="14" customFormat="1" x14ac:dyDescent="0.35"/>
    <row r="251" s="14" customFormat="1" x14ac:dyDescent="0.35"/>
    <row r="252" s="14" customFormat="1" x14ac:dyDescent="0.35"/>
    <row r="253" s="14" customFormat="1" x14ac:dyDescent="0.35"/>
    <row r="254" s="14" customFormat="1" x14ac:dyDescent="0.35"/>
    <row r="255" s="14" customFormat="1" x14ac:dyDescent="0.35"/>
    <row r="256" s="14" customFormat="1" x14ac:dyDescent="0.35"/>
    <row r="257" s="14" customFormat="1" x14ac:dyDescent="0.35"/>
    <row r="258" s="14" customFormat="1" x14ac:dyDescent="0.35"/>
    <row r="259" s="14" customFormat="1" x14ac:dyDescent="0.35"/>
    <row r="260" s="14" customFormat="1" x14ac:dyDescent="0.35"/>
    <row r="261" s="14" customFormat="1" x14ac:dyDescent="0.35"/>
    <row r="262" s="14" customFormat="1" x14ac:dyDescent="0.35"/>
    <row r="263" s="14" customFormat="1" x14ac:dyDescent="0.35"/>
    <row r="264" s="14" customFormat="1" x14ac:dyDescent="0.35"/>
    <row r="265" s="14" customFormat="1" x14ac:dyDescent="0.35"/>
    <row r="266" s="14" customFormat="1" x14ac:dyDescent="0.35"/>
    <row r="267" s="14" customFormat="1" x14ac:dyDescent="0.35"/>
    <row r="268" s="14" customFormat="1" x14ac:dyDescent="0.35"/>
    <row r="269" s="14" customFormat="1" x14ac:dyDescent="0.35"/>
    <row r="270" s="14" customFormat="1" x14ac:dyDescent="0.35"/>
    <row r="271" s="14" customFormat="1" x14ac:dyDescent="0.35"/>
    <row r="272" s="14" customFormat="1" x14ac:dyDescent="0.35"/>
    <row r="273" s="14" customFormat="1" x14ac:dyDescent="0.35"/>
    <row r="274" s="14" customFormat="1" x14ac:dyDescent="0.35"/>
    <row r="275" s="14" customFormat="1" x14ac:dyDescent="0.35"/>
    <row r="276" s="14" customFormat="1" x14ac:dyDescent="0.35"/>
    <row r="277" s="14" customFormat="1" x14ac:dyDescent="0.35"/>
    <row r="278" s="14" customFormat="1" x14ac:dyDescent="0.35"/>
    <row r="279" s="14" customFormat="1" x14ac:dyDescent="0.35"/>
    <row r="280" s="14" customFormat="1" x14ac:dyDescent="0.35"/>
    <row r="281" s="14" customFormat="1" x14ac:dyDescent="0.35"/>
    <row r="282" s="14" customFormat="1" x14ac:dyDescent="0.35"/>
    <row r="283" s="14" customFormat="1" x14ac:dyDescent="0.35"/>
    <row r="284" s="14" customFormat="1" x14ac:dyDescent="0.35"/>
    <row r="285" s="14" customFormat="1" x14ac:dyDescent="0.35"/>
    <row r="286" s="14" customFormat="1" x14ac:dyDescent="0.35"/>
    <row r="287" s="14" customFormat="1" x14ac:dyDescent="0.35"/>
    <row r="288" s="14" customFormat="1" x14ac:dyDescent="0.35"/>
    <row r="289" s="14" customFormat="1" x14ac:dyDescent="0.35"/>
    <row r="290" s="14" customFormat="1" x14ac:dyDescent="0.35"/>
    <row r="291" s="14" customFormat="1" x14ac:dyDescent="0.35"/>
    <row r="292" s="14" customFormat="1" x14ac:dyDescent="0.35"/>
    <row r="293" s="14" customFormat="1" x14ac:dyDescent="0.35"/>
    <row r="294" s="14" customFormat="1" x14ac:dyDescent="0.35"/>
    <row r="295" s="14" customFormat="1" x14ac:dyDescent="0.35"/>
    <row r="296" s="14" customFormat="1" x14ac:dyDescent="0.35"/>
    <row r="297" s="14" customFormat="1" x14ac:dyDescent="0.35"/>
    <row r="298" s="14" customFormat="1" x14ac:dyDescent="0.35"/>
    <row r="299" s="14" customFormat="1" x14ac:dyDescent="0.35"/>
    <row r="300" s="14" customFormat="1" x14ac:dyDescent="0.35"/>
    <row r="301" s="14" customFormat="1" x14ac:dyDescent="0.35"/>
    <row r="302" s="14" customFormat="1" x14ac:dyDescent="0.35"/>
    <row r="303" s="14" customFormat="1" x14ac:dyDescent="0.35"/>
    <row r="304" s="14" customFormat="1" x14ac:dyDescent="0.35"/>
    <row r="305" s="14" customFormat="1" x14ac:dyDescent="0.35"/>
    <row r="306" s="14" customFormat="1" x14ac:dyDescent="0.35"/>
    <row r="307" s="14" customFormat="1" x14ac:dyDescent="0.35"/>
    <row r="308" s="14" customFormat="1" x14ac:dyDescent="0.35"/>
    <row r="309" s="14" customFormat="1" x14ac:dyDescent="0.35"/>
    <row r="310" s="14" customFormat="1" x14ac:dyDescent="0.35"/>
    <row r="311" s="14" customFormat="1" x14ac:dyDescent="0.35"/>
    <row r="312" s="14" customFormat="1" x14ac:dyDescent="0.35"/>
    <row r="313" s="14" customFormat="1" x14ac:dyDescent="0.35"/>
    <row r="314" s="14" customFormat="1" x14ac:dyDescent="0.35"/>
    <row r="315" s="14" customFormat="1" x14ac:dyDescent="0.35"/>
    <row r="316" s="14" customFormat="1" x14ac:dyDescent="0.35"/>
    <row r="317" s="14" customFormat="1" x14ac:dyDescent="0.35"/>
    <row r="318" s="14" customFormat="1" x14ac:dyDescent="0.35"/>
    <row r="319" s="14" customFormat="1" x14ac:dyDescent="0.35"/>
    <row r="320" s="14" customFormat="1" x14ac:dyDescent="0.35"/>
    <row r="321" s="14" customFormat="1" x14ac:dyDescent="0.35"/>
    <row r="322" s="14" customFormat="1" x14ac:dyDescent="0.35"/>
    <row r="323" s="14" customFormat="1" x14ac:dyDescent="0.35"/>
    <row r="324" s="14" customFormat="1" x14ac:dyDescent="0.35"/>
    <row r="325" s="14" customFormat="1" x14ac:dyDescent="0.35"/>
    <row r="326" s="14" customFormat="1" x14ac:dyDescent="0.35"/>
    <row r="327" s="14" customFormat="1" x14ac:dyDescent="0.35"/>
    <row r="328" s="14" customFormat="1" x14ac:dyDescent="0.35"/>
    <row r="329" s="14" customFormat="1" x14ac:dyDescent="0.35"/>
    <row r="330" s="14" customFormat="1" x14ac:dyDescent="0.35"/>
    <row r="331" s="14" customFormat="1" x14ac:dyDescent="0.35"/>
    <row r="332" s="14" customFormat="1" x14ac:dyDescent="0.35"/>
    <row r="333" s="14" customFormat="1" x14ac:dyDescent="0.35"/>
    <row r="334" s="14" customFormat="1" x14ac:dyDescent="0.35"/>
    <row r="335" s="14" customFormat="1" x14ac:dyDescent="0.35"/>
    <row r="336" s="14" customFormat="1" x14ac:dyDescent="0.35"/>
    <row r="337" s="14" customFormat="1" x14ac:dyDescent="0.35"/>
    <row r="338" s="14" customFormat="1" x14ac:dyDescent="0.35"/>
    <row r="339" s="14" customFormat="1" x14ac:dyDescent="0.35"/>
    <row r="340" s="14" customFormat="1" x14ac:dyDescent="0.35"/>
    <row r="341" s="14" customFormat="1" x14ac:dyDescent="0.35"/>
    <row r="342" s="14" customFormat="1" x14ac:dyDescent="0.35"/>
    <row r="343" s="14" customFormat="1" x14ac:dyDescent="0.35"/>
    <row r="344" s="14" customFormat="1" x14ac:dyDescent="0.35"/>
    <row r="345" s="14" customFormat="1" x14ac:dyDescent="0.35"/>
    <row r="346" s="14" customFormat="1" x14ac:dyDescent="0.35"/>
    <row r="347" s="14" customFormat="1" x14ac:dyDescent="0.35"/>
    <row r="348" s="14" customFormat="1" x14ac:dyDescent="0.35"/>
    <row r="349" s="14" customFormat="1" x14ac:dyDescent="0.35"/>
    <row r="350" s="14" customFormat="1" x14ac:dyDescent="0.35"/>
    <row r="351" s="14" customFormat="1" x14ac:dyDescent="0.35"/>
    <row r="352" s="14" customFormat="1" x14ac:dyDescent="0.35"/>
    <row r="353" s="14" customFormat="1" x14ac:dyDescent="0.35"/>
    <row r="354" s="14" customFormat="1" x14ac:dyDescent="0.35"/>
    <row r="355" s="14" customFormat="1" x14ac:dyDescent="0.35"/>
    <row r="356" s="14" customFormat="1" x14ac:dyDescent="0.35"/>
    <row r="357" s="14" customFormat="1" x14ac:dyDescent="0.35"/>
    <row r="358" s="14" customFormat="1" x14ac:dyDescent="0.35"/>
    <row r="359" s="14" customFormat="1" x14ac:dyDescent="0.35"/>
    <row r="360" s="14" customFormat="1" x14ac:dyDescent="0.35"/>
    <row r="361" s="14" customFormat="1" x14ac:dyDescent="0.35"/>
    <row r="362" s="14" customFormat="1" x14ac:dyDescent="0.35"/>
    <row r="363" s="14" customFormat="1" x14ac:dyDescent="0.35"/>
    <row r="364" s="14" customFormat="1" x14ac:dyDescent="0.35"/>
    <row r="365" s="14" customFormat="1" x14ac:dyDescent="0.35"/>
    <row r="366" s="14" customFormat="1" x14ac:dyDescent="0.35"/>
    <row r="367" s="14" customFormat="1" x14ac:dyDescent="0.35"/>
    <row r="368" s="14" customFormat="1" x14ac:dyDescent="0.35"/>
    <row r="369" s="14" customFormat="1" x14ac:dyDescent="0.35"/>
    <row r="370" s="14" customFormat="1" x14ac:dyDescent="0.35"/>
    <row r="371" s="14" customFormat="1" x14ac:dyDescent="0.35"/>
    <row r="372" s="14" customFormat="1" x14ac:dyDescent="0.35"/>
    <row r="373" s="14" customFormat="1" x14ac:dyDescent="0.35"/>
    <row r="374" s="14" customFormat="1" x14ac:dyDescent="0.35"/>
    <row r="375" s="14" customFormat="1" x14ac:dyDescent="0.35"/>
    <row r="376" s="14" customFormat="1" x14ac:dyDescent="0.35"/>
    <row r="377" s="14" customFormat="1" x14ac:dyDescent="0.35"/>
    <row r="378" s="14" customFormat="1" x14ac:dyDescent="0.35"/>
    <row r="379" s="14" customFormat="1" x14ac:dyDescent="0.35"/>
    <row r="380" s="14" customFormat="1" x14ac:dyDescent="0.35"/>
    <row r="381" s="14" customFormat="1" x14ac:dyDescent="0.35"/>
    <row r="382" s="14" customFormat="1" x14ac:dyDescent="0.35"/>
    <row r="383" s="14" customFormat="1" x14ac:dyDescent="0.35"/>
    <row r="384" s="14" customFormat="1" x14ac:dyDescent="0.35"/>
    <row r="385" s="14" customFormat="1" x14ac:dyDescent="0.35"/>
    <row r="386" s="14" customFormat="1" x14ac:dyDescent="0.35"/>
    <row r="387" s="14" customFormat="1" x14ac:dyDescent="0.35"/>
    <row r="388" s="14" customFormat="1" x14ac:dyDescent="0.35"/>
    <row r="389" s="14" customFormat="1" x14ac:dyDescent="0.35"/>
    <row r="390" s="14" customFormat="1" x14ac:dyDescent="0.35"/>
    <row r="391" s="14" customFormat="1" x14ac:dyDescent="0.35"/>
    <row r="392" s="14" customFormat="1" x14ac:dyDescent="0.35"/>
    <row r="393" s="14" customFormat="1" x14ac:dyDescent="0.35"/>
    <row r="394" s="14" customFormat="1" x14ac:dyDescent="0.35"/>
    <row r="395" s="14" customFormat="1" x14ac:dyDescent="0.35"/>
    <row r="396" s="14" customFormat="1" x14ac:dyDescent="0.35"/>
    <row r="397" s="14" customFormat="1" x14ac:dyDescent="0.35"/>
    <row r="398" s="14" customFormat="1" x14ac:dyDescent="0.35"/>
    <row r="399" s="14" customFormat="1" x14ac:dyDescent="0.35"/>
    <row r="400" s="14" customFormat="1" x14ac:dyDescent="0.35"/>
    <row r="401" s="14" customFormat="1" x14ac:dyDescent="0.35"/>
    <row r="402" s="14" customFormat="1" x14ac:dyDescent="0.35"/>
    <row r="403" s="14" customFormat="1" x14ac:dyDescent="0.35"/>
    <row r="404" s="14" customFormat="1" x14ac:dyDescent="0.35"/>
    <row r="405" s="14" customFormat="1" x14ac:dyDescent="0.35"/>
    <row r="406" s="14" customFormat="1" x14ac:dyDescent="0.35"/>
    <row r="407" s="14" customFormat="1" x14ac:dyDescent="0.35"/>
    <row r="408" s="14" customFormat="1" x14ac:dyDescent="0.35"/>
    <row r="409" s="14" customFormat="1" x14ac:dyDescent="0.35"/>
    <row r="410" s="14" customFormat="1" x14ac:dyDescent="0.35"/>
    <row r="411" s="14" customFormat="1" x14ac:dyDescent="0.35"/>
    <row r="412" s="14" customFormat="1" x14ac:dyDescent="0.35"/>
    <row r="413" s="14" customFormat="1" x14ac:dyDescent="0.35"/>
    <row r="414" s="14" customFormat="1" x14ac:dyDescent="0.35"/>
    <row r="415" s="14" customFormat="1" x14ac:dyDescent="0.35"/>
    <row r="416" s="14" customFormat="1" x14ac:dyDescent="0.35"/>
    <row r="417" s="14" customFormat="1" x14ac:dyDescent="0.35"/>
    <row r="418" s="14" customFormat="1" x14ac:dyDescent="0.35"/>
    <row r="419" s="14" customFormat="1" x14ac:dyDescent="0.35"/>
    <row r="420" s="14" customFormat="1" x14ac:dyDescent="0.35"/>
    <row r="421" s="14" customFormat="1" x14ac:dyDescent="0.35"/>
    <row r="422" s="14" customFormat="1" x14ac:dyDescent="0.35"/>
    <row r="423" s="14" customFormat="1" x14ac:dyDescent="0.35"/>
    <row r="424" s="14" customFormat="1" x14ac:dyDescent="0.35"/>
    <row r="425" s="14" customFormat="1" x14ac:dyDescent="0.35"/>
    <row r="426" s="14" customFormat="1" x14ac:dyDescent="0.35"/>
    <row r="427" s="14" customFormat="1" x14ac:dyDescent="0.35"/>
    <row r="428" s="14" customFormat="1" x14ac:dyDescent="0.35"/>
    <row r="429" s="14" customFormat="1" x14ac:dyDescent="0.35"/>
    <row r="430" s="14" customFormat="1" x14ac:dyDescent="0.35"/>
    <row r="431" s="14" customFormat="1" x14ac:dyDescent="0.35"/>
    <row r="432" s="14" customFormat="1" x14ac:dyDescent="0.35"/>
    <row r="433" s="14" customFormat="1" x14ac:dyDescent="0.35"/>
    <row r="434" s="14" customFormat="1" x14ac:dyDescent="0.35"/>
    <row r="435" s="14" customFormat="1" x14ac:dyDescent="0.35"/>
    <row r="436" s="14" customFormat="1" x14ac:dyDescent="0.35"/>
    <row r="437" s="14" customFormat="1" x14ac:dyDescent="0.35"/>
    <row r="438" s="14" customFormat="1" x14ac:dyDescent="0.35"/>
    <row r="439" s="14" customFormat="1" x14ac:dyDescent="0.35"/>
    <row r="440" s="14" customFormat="1" x14ac:dyDescent="0.35"/>
    <row r="441" s="14" customFormat="1" x14ac:dyDescent="0.35"/>
    <row r="442" s="14" customFormat="1" x14ac:dyDescent="0.35"/>
    <row r="443" s="14" customFormat="1" x14ac:dyDescent="0.35"/>
    <row r="444" s="14" customFormat="1" x14ac:dyDescent="0.35"/>
    <row r="445" s="14" customFormat="1" x14ac:dyDescent="0.35"/>
    <row r="446" s="14" customFormat="1" x14ac:dyDescent="0.35"/>
    <row r="447" s="14" customFormat="1" x14ac:dyDescent="0.35"/>
    <row r="448" s="14" customFormat="1" x14ac:dyDescent="0.35"/>
  </sheetData>
  <mergeCells count="18">
    <mergeCell ref="P3:U3"/>
    <mergeCell ref="AC6:AF6"/>
    <mergeCell ref="V3:AA3"/>
    <mergeCell ref="V4:AA4"/>
    <mergeCell ref="D2:U2"/>
    <mergeCell ref="D3:I3"/>
    <mergeCell ref="J3:O3"/>
    <mergeCell ref="AC28:AD28"/>
    <mergeCell ref="D4:I4"/>
    <mergeCell ref="J4:O4"/>
    <mergeCell ref="P4:U4"/>
    <mergeCell ref="AC7:AF7"/>
    <mergeCell ref="AE8:AF8"/>
    <mergeCell ref="AE9:AF9"/>
    <mergeCell ref="AC17:AD17"/>
    <mergeCell ref="AC8:AD8"/>
    <mergeCell ref="AC21:AD21"/>
    <mergeCell ref="AC10:AD10"/>
  </mergeCells>
  <conditionalFormatting sqref="C1:C1048576">
    <cfRule type="duplicateValues" dxfId="1" priority="1"/>
  </conditionalFormatting>
  <pageMargins left="0.7" right="0.7" top="0.75" bottom="0.75" header="0.3" footer="0.3"/>
  <drawing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9D5A4-0D25-4D7B-9D22-34C2898CDCDB}">
  <sheetPr>
    <tabColor theme="9" tint="0.79998168889431442"/>
  </sheetPr>
  <dimension ref="B1:K200"/>
  <sheetViews>
    <sheetView topLeftCell="F1" zoomScale="92" zoomScaleNormal="92" workbookViewId="0">
      <selection activeCell="C2" sqref="C2"/>
    </sheetView>
  </sheetViews>
  <sheetFormatPr baseColWidth="10" defaultColWidth="10.81640625" defaultRowHeight="14.5" x14ac:dyDescent="0.35"/>
  <cols>
    <col min="1" max="1" width="10.81640625" style="14"/>
    <col min="2" max="2" width="18" style="14" customWidth="1"/>
    <col min="3" max="3" width="37.81640625" style="14" customWidth="1"/>
    <col min="4" max="4" width="27.453125" style="14" customWidth="1"/>
    <col min="5" max="5" width="43.81640625" style="14" customWidth="1"/>
    <col min="6" max="6" width="27.453125" style="14" customWidth="1"/>
    <col min="7" max="7" width="43.81640625" style="14" customWidth="1"/>
    <col min="8" max="8" width="27.453125" style="14" customWidth="1"/>
    <col min="9" max="9" width="43.81640625" style="14" customWidth="1"/>
    <col min="10" max="16384" width="10.81640625" style="14"/>
  </cols>
  <sheetData>
    <row r="1" spans="2:11" s="5" customFormat="1" ht="66.5" customHeight="1" x14ac:dyDescent="0.35">
      <c r="B1" s="125" t="s">
        <v>740</v>
      </c>
      <c r="K1" s="124" t="s">
        <v>750</v>
      </c>
    </row>
    <row r="2" spans="2:11" ht="44.5" customHeight="1" x14ac:dyDescent="0.35">
      <c r="D2" s="201" t="s">
        <v>550</v>
      </c>
      <c r="E2" s="201"/>
      <c r="F2" s="201"/>
      <c r="G2" s="201"/>
      <c r="H2" s="201"/>
      <c r="I2" s="201"/>
    </row>
    <row r="3" spans="2:11" ht="26.5" customHeight="1" x14ac:dyDescent="0.35">
      <c r="D3" s="202" t="s">
        <v>425</v>
      </c>
      <c r="E3" s="202"/>
      <c r="F3" s="202" t="s">
        <v>426</v>
      </c>
      <c r="G3" s="202"/>
      <c r="H3" s="202"/>
      <c r="I3" s="202"/>
    </row>
    <row r="4" spans="2:11" ht="26.5" customHeight="1" x14ac:dyDescent="0.35">
      <c r="C4" s="13" t="s">
        <v>381</v>
      </c>
      <c r="D4" s="13" t="s">
        <v>549</v>
      </c>
      <c r="E4" s="13" t="s">
        <v>395</v>
      </c>
      <c r="F4" s="13" t="s">
        <v>549</v>
      </c>
      <c r="G4" s="13" t="s">
        <v>395</v>
      </c>
      <c r="H4" s="13" t="s">
        <v>548</v>
      </c>
      <c r="I4" s="13" t="s">
        <v>395</v>
      </c>
    </row>
    <row r="5" spans="2:11" ht="26.5" customHeight="1" x14ac:dyDescent="0.35">
      <c r="C5" s="13" t="s">
        <v>205</v>
      </c>
      <c r="D5" s="13">
        <f>IFERROR(VLOOKUP(C5,'4.2.2 Bovins 2023 (FAO)'!$C$4:$E$194,2,FALSE),"-")</f>
        <v>510557</v>
      </c>
      <c r="E5" s="13" t="str">
        <f>IFERROR(VLOOKUP(C5,'4.2.2 Bovins 2023 (FAO)'!$C$4:$E$194,3,FALSE),"-")</f>
        <v>Valeur estimée</v>
      </c>
      <c r="F5" s="13">
        <f>IFERROR(VLOOKUP(C5,'4.2.3 Ovins 2023 (FAO)'!$C$4:$E$180,2,FALSE),"-")</f>
        <v>6415237</v>
      </c>
      <c r="G5" s="13" t="str">
        <f>IFERROR(VLOOKUP(C5,'4.2.3 Ovins 2023 (FAO)'!$C$4:$E$180,3,FALSE),"-")</f>
        <v>Valeur imputée par une agence réceptrice</v>
      </c>
      <c r="H5" s="13">
        <f>IFERROR(VLOOKUP(C5,'4.2.4 Caprins 2023 (FAO)'!$C$4:$E$179,2,FALSE),"-")</f>
        <v>3633136</v>
      </c>
      <c r="I5" s="13" t="str">
        <f>IFERROR(VLOOKUP(C5,'4.2.4 Caprins 2023 (FAO)'!$C$4:$E$179,3,FALSE),"-")</f>
        <v>Valeur imputée par une agence réceptrice</v>
      </c>
    </row>
    <row r="6" spans="2:11" ht="26.5" customHeight="1" x14ac:dyDescent="0.35">
      <c r="C6" s="13" t="s">
        <v>206</v>
      </c>
      <c r="D6" s="13">
        <f>IFERROR(VLOOKUP(C6,'4.2.2 Bovins 2023 (FAO)'!$C$4:$E$194,2,FALSE),"-")</f>
        <v>3157055</v>
      </c>
      <c r="E6" s="13" t="str">
        <f>IFERROR(VLOOKUP(C6,'4.2.2 Bovins 2023 (FAO)'!$C$4:$E$194,3,FALSE),"-")</f>
        <v>Valeur imputée par une agence réceptrice</v>
      </c>
      <c r="F6" s="13">
        <f>IFERROR(VLOOKUP(C6,'4.2.3 Ovins 2023 (FAO)'!$C$4:$E$180,2,FALSE),"-")</f>
        <v>4873694</v>
      </c>
      <c r="G6" s="13" t="str">
        <f>IFERROR(VLOOKUP(C6,'4.2.3 Ovins 2023 (FAO)'!$C$4:$E$180,3,FALSE),"-")</f>
        <v>Valeur imputée par une agence réceptrice</v>
      </c>
      <c r="H6" s="13">
        <f>IFERROR(VLOOKUP(C6,'4.2.4 Caprins 2023 (FAO)'!$C$4:$E$179,2,FALSE),"-")</f>
        <v>758751</v>
      </c>
      <c r="I6" s="13" t="str">
        <f>IFERROR(VLOOKUP(C6,'4.2.4 Caprins 2023 (FAO)'!$C$4:$E$179,3,FALSE),"-")</f>
        <v>Valeur imputée par une agence réceptrice</v>
      </c>
    </row>
    <row r="7" spans="2:11" ht="26.5" customHeight="1" x14ac:dyDescent="0.35">
      <c r="C7" s="13" t="s">
        <v>207</v>
      </c>
      <c r="D7" s="13">
        <f>IFERROR(VLOOKUP(C7,'4.2.2 Bovins 2023 (FAO)'!$C$4:$E$194,2,FALSE),"-")</f>
        <v>245097</v>
      </c>
      <c r="E7" s="13" t="str">
        <f>IFERROR(VLOOKUP(C7,'4.2.2 Bovins 2023 (FAO)'!$C$4:$E$194,3,FALSE),"-")</f>
        <v>Chiffre officiel</v>
      </c>
      <c r="F7" s="13">
        <f>IFERROR(VLOOKUP(C7,'4.2.3 Ovins 2023 (FAO)'!$C$4:$E$180,2,FALSE),"-")</f>
        <v>1094951</v>
      </c>
      <c r="G7" s="13" t="str">
        <f>IFERROR(VLOOKUP(C7,'4.2.3 Ovins 2023 (FAO)'!$C$4:$E$180,3,FALSE),"-")</f>
        <v>Chiffre officiel</v>
      </c>
      <c r="H7" s="13">
        <f>IFERROR(VLOOKUP(C7,'4.2.4 Caprins 2023 (FAO)'!$C$4:$E$179,2,FALSE),"-")</f>
        <v>623326</v>
      </c>
      <c r="I7" s="13" t="str">
        <f>IFERROR(VLOOKUP(C7,'4.2.4 Caprins 2023 (FAO)'!$C$4:$E$179,3,FALSE),"-")</f>
        <v>Chiffre officiel</v>
      </c>
    </row>
    <row r="8" spans="2:11" ht="26.5" customHeight="1" x14ac:dyDescent="0.35">
      <c r="C8" s="13" t="s">
        <v>208</v>
      </c>
      <c r="D8" s="13">
        <f>IFERROR(VLOOKUP(C8,'4.2.2 Bovins 2023 (FAO)'!$C$4:$E$194,2,FALSE),"-")</f>
        <v>659412</v>
      </c>
      <c r="E8" s="13" t="str">
        <f>IFERROR(VLOOKUP(C8,'4.2.2 Bovins 2023 (FAO)'!$C$4:$E$194,3,FALSE),"-")</f>
        <v>Valeur imputée par une agence réceptrice</v>
      </c>
      <c r="F8" s="13">
        <f>IFERROR(VLOOKUP(C8,'4.2.3 Ovins 2023 (FAO)'!$C$4:$E$180,2,FALSE),"-")</f>
        <v>18393205</v>
      </c>
      <c r="G8" s="13" t="str">
        <f>IFERROR(VLOOKUP(C8,'4.2.3 Ovins 2023 (FAO)'!$C$4:$E$180,3,FALSE),"-")</f>
        <v>Valeur imputée par une agence réceptrice</v>
      </c>
      <c r="H8" s="13">
        <f>IFERROR(VLOOKUP(C8,'4.2.4 Caprins 2023 (FAO)'!$C$4:$E$179,2,FALSE),"-")</f>
        <v>1852828</v>
      </c>
      <c r="I8" s="13" t="str">
        <f>IFERROR(VLOOKUP(C8,'4.2.4 Caprins 2023 (FAO)'!$C$4:$E$179,3,FALSE),"-")</f>
        <v>Valeur imputée par une agence réceptrice</v>
      </c>
    </row>
    <row r="9" spans="2:11" ht="26.5" customHeight="1" x14ac:dyDescent="0.35">
      <c r="C9" s="13" t="s">
        <v>209</v>
      </c>
      <c r="D9" s="13">
        <f>IFERROR(VLOOKUP(C9,'4.2.2 Bovins 2023 (FAO)'!$C$4:$E$194,2,FALSE),"-")</f>
        <v>3025880</v>
      </c>
      <c r="E9" s="13" t="str">
        <f>IFERROR(VLOOKUP(C9,'4.2.2 Bovins 2023 (FAO)'!$C$4:$E$194,3,FALSE),"-")</f>
        <v>Chiffre officiel</v>
      </c>
      <c r="F9" s="13">
        <f>IFERROR(VLOOKUP(C9,'4.2.3 Ovins 2023 (FAO)'!$C$4:$E$180,2,FALSE),"-")</f>
        <v>1498050</v>
      </c>
      <c r="G9" s="13" t="str">
        <f>IFERROR(VLOOKUP(C9,'4.2.3 Ovins 2023 (FAO)'!$C$4:$E$180,3,FALSE),"-")</f>
        <v>Chiffre officiel</v>
      </c>
      <c r="H9" s="13">
        <f>IFERROR(VLOOKUP(C9,'4.2.4 Caprins 2023 (FAO)'!$C$4:$E$179,2,FALSE),"-")</f>
        <v>24290</v>
      </c>
      <c r="I9" s="13" t="str">
        <f>IFERROR(VLOOKUP(C9,'4.2.4 Caprins 2023 (FAO)'!$C$4:$E$179,3,FALSE),"-")</f>
        <v>Chiffre officiel</v>
      </c>
    </row>
    <row r="10" spans="2:11" ht="26.5" customHeight="1" x14ac:dyDescent="0.35">
      <c r="C10" s="13" t="s">
        <v>211</v>
      </c>
      <c r="D10" s="13">
        <f>IFERROR(VLOOKUP(C10,'4.2.2 Bovins 2023 (FAO)'!$C$4:$E$194,2,FALSE),"-")</f>
        <v>636562</v>
      </c>
      <c r="E10" s="13" t="str">
        <f>IFERROR(VLOOKUP(C10,'4.2.2 Bovins 2023 (FAO)'!$C$4:$E$194,3,FALSE),"-")</f>
        <v>Valeur imputée par une agence réceptrice</v>
      </c>
      <c r="F10" s="13">
        <f>IFERROR(VLOOKUP(C10,'4.2.3 Ovins 2023 (FAO)'!$C$4:$E$180,2,FALSE),"-")</f>
        <v>286911</v>
      </c>
      <c r="G10" s="13" t="str">
        <f>IFERROR(VLOOKUP(C10,'4.2.3 Ovins 2023 (FAO)'!$C$4:$E$180,3,FALSE),"-")</f>
        <v>Valeur imputée par une agence réceptrice</v>
      </c>
      <c r="H10" s="13">
        <f>IFERROR(VLOOKUP(C10,'4.2.4 Caprins 2023 (FAO)'!$C$4:$E$179,2,FALSE),"-")</f>
        <v>1207179</v>
      </c>
      <c r="I10" s="13" t="str">
        <f>IFERROR(VLOOKUP(C10,'4.2.4 Caprins 2023 (FAO)'!$C$4:$E$179,3,FALSE),"-")</f>
        <v>Valeur imputée par une agence réceptrice</v>
      </c>
    </row>
    <row r="11" spans="2:11" ht="26.5" customHeight="1" x14ac:dyDescent="0.35">
      <c r="C11" s="13" t="s">
        <v>212</v>
      </c>
      <c r="D11" s="13">
        <f>IFERROR(VLOOKUP(C11,'4.2.2 Bovins 2023 (FAO)'!$C$4:$E$194,2,FALSE),"-")</f>
        <v>249</v>
      </c>
      <c r="E11" s="13" t="str">
        <f>IFERROR(VLOOKUP(C11,'4.2.2 Bovins 2023 (FAO)'!$C$4:$E$194,3,FALSE),"-")</f>
        <v>Chiffre officiel</v>
      </c>
      <c r="F11" s="13">
        <f>IFERROR(VLOOKUP(C11,'4.2.3 Ovins 2023 (FAO)'!$C$4:$E$180,2,FALSE),"-")</f>
        <v>142</v>
      </c>
      <c r="G11" s="13" t="str">
        <f>IFERROR(VLOOKUP(C11,'4.2.3 Ovins 2023 (FAO)'!$C$4:$E$180,3,FALSE),"-")</f>
        <v>Chiffre officiel</v>
      </c>
      <c r="H11" s="13">
        <f>IFERROR(VLOOKUP(C11,'4.2.4 Caprins 2023 (FAO)'!$C$4:$E$179,2,FALSE),"-")</f>
        <v>88</v>
      </c>
      <c r="I11" s="13" t="str">
        <f>IFERROR(VLOOKUP(C11,'4.2.4 Caprins 2023 (FAO)'!$C$4:$E$179,3,FALSE),"-")</f>
        <v>Chiffre officiel</v>
      </c>
    </row>
    <row r="12" spans="2:11" ht="26.5" customHeight="1" x14ac:dyDescent="0.35">
      <c r="C12" s="13" t="s">
        <v>656</v>
      </c>
      <c r="D12" s="13">
        <f>IFERROR(VLOOKUP(C12,'4.2.2 Bovins 2023 (FAO)'!$C$4:$E$194,2,FALSE),"-")</f>
        <v>197626</v>
      </c>
      <c r="E12" s="13" t="str">
        <f>IFERROR(VLOOKUP(C12,'4.2.2 Bovins 2023 (FAO)'!$C$4:$E$194,3,FALSE),"-")</f>
        <v>Valeur estimée</v>
      </c>
      <c r="F12" s="13">
        <f>IFERROR(VLOOKUP(C12,'4.2.3 Ovins 2023 (FAO)'!$C$4:$E$180,2,FALSE),"-")</f>
        <v>10155095</v>
      </c>
      <c r="G12" s="13" t="str">
        <f>IFERROR(VLOOKUP(C12,'4.2.3 Ovins 2023 (FAO)'!$C$4:$E$180,3,FALSE),"-")</f>
        <v>Valeur imputée par une agence réceptrice</v>
      </c>
      <c r="H12" s="13">
        <f>IFERROR(VLOOKUP(C12,'4.2.4 Caprins 2023 (FAO)'!$C$4:$E$179,2,FALSE),"-")</f>
        <v>3823979</v>
      </c>
      <c r="I12" s="13" t="str">
        <f>IFERROR(VLOOKUP(C12,'4.2.4 Caprins 2023 (FAO)'!$C$4:$E$179,3,FALSE),"-")</f>
        <v>Valeur estimée</v>
      </c>
    </row>
    <row r="13" spans="2:11" ht="26.5" customHeight="1" x14ac:dyDescent="0.35">
      <c r="C13" s="13" t="s">
        <v>213</v>
      </c>
      <c r="D13" s="13">
        <f>IFERROR(VLOOKUP(C13,'4.2.2 Bovins 2023 (FAO)'!$C$4:$E$194,2,FALSE),"-")</f>
        <v>14517001</v>
      </c>
      <c r="E13" s="13" t="str">
        <f>IFERROR(VLOOKUP(C13,'4.2.2 Bovins 2023 (FAO)'!$C$4:$E$194,3,FALSE),"-")</f>
        <v>Chiffre officiel</v>
      </c>
      <c r="F13" s="13">
        <f>IFERROR(VLOOKUP(C13,'4.2.3 Ovins 2023 (FAO)'!$C$4:$E$180,2,FALSE),"-")</f>
        <v>2197110</v>
      </c>
      <c r="G13" s="13" t="str">
        <f>IFERROR(VLOOKUP(C13,'4.2.3 Ovins 2023 (FAO)'!$C$4:$E$180,3,FALSE),"-")</f>
        <v>Valeur estimée</v>
      </c>
      <c r="H13" s="13">
        <f>IFERROR(VLOOKUP(C13,'4.2.4 Caprins 2023 (FAO)'!$C$4:$E$179,2,FALSE),"-")</f>
        <v>1070218</v>
      </c>
      <c r="I13" s="13" t="str">
        <f>IFERROR(VLOOKUP(C13,'4.2.4 Caprins 2023 (FAO)'!$C$4:$E$179,3,FALSE),"-")</f>
        <v>Valeur imputée par une agence réceptrice</v>
      </c>
    </row>
    <row r="14" spans="2:11" ht="26.5" customHeight="1" x14ac:dyDescent="0.35">
      <c r="C14" s="13" t="s">
        <v>214</v>
      </c>
      <c r="D14" s="13">
        <f>IFERROR(VLOOKUP(C14,'4.2.2 Bovins 2023 (FAO)'!$C$4:$E$194,2,FALSE),"-")</f>
        <v>497930</v>
      </c>
      <c r="E14" s="13" t="str">
        <f>IFERROR(VLOOKUP(C14,'4.2.2 Bovins 2023 (FAO)'!$C$4:$E$194,3,FALSE),"-")</f>
        <v>Valeur imputée par une agence réceptrice</v>
      </c>
      <c r="F14" s="13">
        <f>IFERROR(VLOOKUP(C14,'4.2.3 Ovins 2023 (FAO)'!$C$4:$E$180,2,FALSE),"-")</f>
        <v>483000</v>
      </c>
      <c r="G14" s="13" t="str">
        <f>IFERROR(VLOOKUP(C14,'4.2.3 Ovins 2023 (FAO)'!$C$4:$E$180,3,FALSE),"-")</f>
        <v>Valeur estimée</v>
      </c>
      <c r="H14" s="13">
        <f>IFERROR(VLOOKUP(C14,'4.2.4 Caprins 2023 (FAO)'!$C$4:$E$179,2,FALSE),"-")</f>
        <v>1756</v>
      </c>
      <c r="I14" s="13" t="str">
        <f>IFERROR(VLOOKUP(C14,'4.2.4 Caprins 2023 (FAO)'!$C$4:$E$179,3,FALSE),"-")</f>
        <v>Valeur imputée par une agence réceptrice</v>
      </c>
    </row>
    <row r="15" spans="2:11" ht="26.5" customHeight="1" x14ac:dyDescent="0.35">
      <c r="C15" s="13" t="s">
        <v>215</v>
      </c>
      <c r="D15" s="13">
        <f>IFERROR(VLOOKUP(C15,'4.2.2 Bovins 2023 (FAO)'!$C$4:$E$194,2,FALSE),"-")</f>
        <v>7394100</v>
      </c>
      <c r="E15" s="13" t="str">
        <f>IFERROR(VLOOKUP(C15,'4.2.2 Bovins 2023 (FAO)'!$C$4:$E$194,3,FALSE),"-")</f>
        <v>Chiffre officiel</v>
      </c>
      <c r="F15" s="13">
        <f>IFERROR(VLOOKUP(C15,'4.2.3 Ovins 2023 (FAO)'!$C$4:$E$180,2,FALSE),"-")</f>
        <v>34679900</v>
      </c>
      <c r="G15" s="13" t="str">
        <f>IFERROR(VLOOKUP(C15,'4.2.3 Ovins 2023 (FAO)'!$C$4:$E$180,3,FALSE),"-")</f>
        <v>Chiffre officiel</v>
      </c>
      <c r="H15" s="13">
        <f>IFERROR(VLOOKUP(C15,'4.2.4 Caprins 2023 (FAO)'!$C$4:$E$179,2,FALSE),"-")</f>
        <v>2448475</v>
      </c>
      <c r="I15" s="13" t="str">
        <f>IFERROR(VLOOKUP(C15,'4.2.4 Caprins 2023 (FAO)'!$C$4:$E$179,3,FALSE),"-")</f>
        <v>Chiffre officiel</v>
      </c>
    </row>
    <row r="16" spans="2:11" ht="26.5" customHeight="1" x14ac:dyDescent="0.35">
      <c r="C16" s="13" t="s">
        <v>216</v>
      </c>
      <c r="D16" s="13">
        <f>IFERROR(VLOOKUP(C16,'4.2.2 Bovins 2023 (FAO)'!$C$4:$E$194,2,FALSE),"-")</f>
        <v>620490</v>
      </c>
      <c r="E16" s="13" t="str">
        <f>IFERROR(VLOOKUP(C16,'4.2.2 Bovins 2023 (FAO)'!$C$4:$E$194,3,FALSE),"-")</f>
        <v>Chiffre officiel</v>
      </c>
      <c r="F16" s="13">
        <f>IFERROR(VLOOKUP(C16,'4.2.3 Ovins 2023 (FAO)'!$C$4:$E$180,2,FALSE),"-")</f>
        <v>332130</v>
      </c>
      <c r="G16" s="13" t="str">
        <f>IFERROR(VLOOKUP(C16,'4.2.3 Ovins 2023 (FAO)'!$C$4:$E$180,3,FALSE),"-")</f>
        <v>Chiffre officiel</v>
      </c>
      <c r="H16" s="13">
        <f>IFERROR(VLOOKUP(C16,'4.2.4 Caprins 2023 (FAO)'!$C$4:$E$179,2,FALSE),"-")</f>
        <v>80220</v>
      </c>
      <c r="I16" s="13" t="str">
        <f>IFERROR(VLOOKUP(C16,'4.2.4 Caprins 2023 (FAO)'!$C$4:$E$179,3,FALSE),"-")</f>
        <v>Chiffre officiel</v>
      </c>
    </row>
    <row r="17" spans="3:9" ht="26.5" customHeight="1" x14ac:dyDescent="0.35">
      <c r="C17" s="13" t="s">
        <v>217</v>
      </c>
      <c r="D17" s="13">
        <f>IFERROR(VLOOKUP(C17,'4.2.2 Bovins 2023 (FAO)'!$C$4:$E$194,2,FALSE),"-")</f>
        <v>1366481</v>
      </c>
      <c r="E17" s="13" t="str">
        <f>IFERROR(VLOOKUP(C17,'4.2.2 Bovins 2023 (FAO)'!$C$4:$E$194,3,FALSE),"-")</f>
        <v>Chiffre officiel</v>
      </c>
      <c r="F17" s="13">
        <f>IFERROR(VLOOKUP(C17,'4.2.3 Ovins 2023 (FAO)'!$C$4:$E$180,2,FALSE),"-")</f>
        <v>6092005</v>
      </c>
      <c r="G17" s="13" t="str">
        <f>IFERROR(VLOOKUP(C17,'4.2.3 Ovins 2023 (FAO)'!$C$4:$E$180,3,FALSE),"-")</f>
        <v>Chiffre officiel</v>
      </c>
      <c r="H17" s="13" t="str">
        <f>IFERROR(VLOOKUP(C17,'4.2.4 Caprins 2023 (FAO)'!$C$4:$E$179,2,FALSE),"-")</f>
        <v>-</v>
      </c>
      <c r="I17" s="13" t="str">
        <f>IFERROR(VLOOKUP(C17,'4.2.4 Caprins 2023 (FAO)'!$C$4:$E$179,3,FALSE),"-")</f>
        <v>-</v>
      </c>
    </row>
    <row r="18" spans="3:9" ht="26.5" customHeight="1" x14ac:dyDescent="0.35">
      <c r="C18" s="13" t="s">
        <v>218</v>
      </c>
      <c r="D18" s="13">
        <f>IFERROR(VLOOKUP(C18,'4.2.2 Bovins 2023 (FAO)'!$C$4:$E$194,2,FALSE),"-")</f>
        <v>107</v>
      </c>
      <c r="E18" s="13" t="str">
        <f>IFERROR(VLOOKUP(C18,'4.2.2 Bovins 2023 (FAO)'!$C$4:$E$194,3,FALSE),"-")</f>
        <v>Valeur estimée</v>
      </c>
      <c r="F18" s="13">
        <f>IFERROR(VLOOKUP(C18,'4.2.3 Ovins 2023 (FAO)'!$C$4:$E$180,2,FALSE),"-")</f>
        <v>2158</v>
      </c>
      <c r="G18" s="13" t="str">
        <f>IFERROR(VLOOKUP(C18,'4.2.3 Ovins 2023 (FAO)'!$C$4:$E$180,3,FALSE),"-")</f>
        <v>Valeur imputée par une agence réceptrice</v>
      </c>
      <c r="H18" s="13">
        <f>IFERROR(VLOOKUP(C18,'4.2.4 Caprins 2023 (FAO)'!$C$4:$E$179,2,FALSE),"-")</f>
        <v>6262</v>
      </c>
      <c r="I18" s="13" t="str">
        <f>IFERROR(VLOOKUP(C18,'4.2.4 Caprins 2023 (FAO)'!$C$4:$E$179,3,FALSE),"-")</f>
        <v>Valeur imputée par une agence réceptrice</v>
      </c>
    </row>
    <row r="19" spans="3:9" ht="26.5" customHeight="1" x14ac:dyDescent="0.35">
      <c r="C19" s="13" t="s">
        <v>219</v>
      </c>
      <c r="D19" s="13">
        <f>IFERROR(VLOOKUP(C19,'4.2.2 Bovins 2023 (FAO)'!$C$4:$E$194,2,FALSE),"-")</f>
        <v>6431</v>
      </c>
      <c r="E19" s="13" t="str">
        <f>IFERROR(VLOOKUP(C19,'4.2.2 Bovins 2023 (FAO)'!$C$4:$E$194,3,FALSE),"-")</f>
        <v>Valeur imputée par une agence réceptrice</v>
      </c>
      <c r="F19" s="13">
        <f>IFERROR(VLOOKUP(C19,'4.2.3 Ovins 2023 (FAO)'!$C$4:$E$180,2,FALSE),"-")</f>
        <v>1583080</v>
      </c>
      <c r="G19" s="13" t="str">
        <f>IFERROR(VLOOKUP(C19,'4.2.3 Ovins 2023 (FAO)'!$C$4:$E$180,3,FALSE),"-")</f>
        <v>Valeur estimée</v>
      </c>
      <c r="H19" s="13">
        <f>IFERROR(VLOOKUP(C19,'4.2.4 Caprins 2023 (FAO)'!$C$4:$E$179,2,FALSE),"-")</f>
        <v>16458</v>
      </c>
      <c r="I19" s="13" t="str">
        <f>IFERROR(VLOOKUP(C19,'4.2.4 Caprins 2023 (FAO)'!$C$4:$E$179,3,FALSE),"-")</f>
        <v>Valeur estimée</v>
      </c>
    </row>
    <row r="20" spans="3:9" ht="26.5" customHeight="1" x14ac:dyDescent="0.35">
      <c r="C20" s="13" t="s">
        <v>220</v>
      </c>
      <c r="D20" s="13">
        <f>IFERROR(VLOOKUP(C20,'4.2.2 Bovins 2023 (FAO)'!$C$4:$E$194,2,FALSE),"-")</f>
        <v>2792498</v>
      </c>
      <c r="E20" s="13" t="str">
        <f>IFERROR(VLOOKUP(C20,'4.2.2 Bovins 2023 (FAO)'!$C$4:$E$194,3,FALSE),"-")</f>
        <v>Valeur imputée par une agence réceptrice</v>
      </c>
      <c r="F20" s="13">
        <f>IFERROR(VLOOKUP(C20,'4.2.3 Ovins 2023 (FAO)'!$C$4:$E$180,2,FALSE),"-")</f>
        <v>1033300</v>
      </c>
      <c r="G20" s="13" t="str">
        <f>IFERROR(VLOOKUP(C20,'4.2.3 Ovins 2023 (FAO)'!$C$4:$E$180,3,FALSE),"-")</f>
        <v>Valeur estimée</v>
      </c>
      <c r="H20" s="13">
        <f>IFERROR(VLOOKUP(C20,'4.2.4 Caprins 2023 (FAO)'!$C$4:$E$179,2,FALSE),"-")</f>
        <v>13472500</v>
      </c>
      <c r="I20" s="13" t="str">
        <f>IFERROR(VLOOKUP(C20,'4.2.4 Caprins 2023 (FAO)'!$C$4:$E$179,3,FALSE),"-")</f>
        <v>Valeur estimée</v>
      </c>
    </row>
    <row r="21" spans="3:9" ht="26.5" customHeight="1" x14ac:dyDescent="0.35">
      <c r="C21" s="13" t="s">
        <v>221</v>
      </c>
      <c r="D21" s="13">
        <f>IFERROR(VLOOKUP(C21,'4.2.2 Bovins 2023 (FAO)'!$C$4:$E$194,2,FALSE),"-")</f>
        <v>822</v>
      </c>
      <c r="E21" s="13" t="str">
        <f>IFERROR(VLOOKUP(C21,'4.2.2 Bovins 2023 (FAO)'!$C$4:$E$194,3,FALSE),"-")</f>
        <v>Valeur imputée par une agence réceptrice</v>
      </c>
      <c r="F21" s="13">
        <f>IFERROR(VLOOKUP(C21,'4.2.3 Ovins 2023 (FAO)'!$C$4:$E$180,2,FALSE),"-")</f>
        <v>2614</v>
      </c>
      <c r="G21" s="13" t="str">
        <f>IFERROR(VLOOKUP(C21,'4.2.3 Ovins 2023 (FAO)'!$C$4:$E$180,3,FALSE),"-")</f>
        <v>Valeur imputée par une agence réceptrice</v>
      </c>
      <c r="H21" s="13">
        <f>IFERROR(VLOOKUP(C21,'4.2.4 Caprins 2023 (FAO)'!$C$4:$E$179,2,FALSE),"-")</f>
        <v>2127</v>
      </c>
      <c r="I21" s="13" t="str">
        <f>IFERROR(VLOOKUP(C21,'4.2.4 Caprins 2023 (FAO)'!$C$4:$E$179,3,FALSE),"-")</f>
        <v>Valeur imputée par une agence réceptrice</v>
      </c>
    </row>
    <row r="22" spans="3:9" ht="26.5" customHeight="1" x14ac:dyDescent="0.35">
      <c r="C22" s="13" t="s">
        <v>654</v>
      </c>
      <c r="D22" s="13">
        <f>IFERROR(VLOOKUP(C22,'4.2.2 Bovins 2023 (FAO)'!$C$4:$E$194,2,FALSE),"-")</f>
        <v>1704851</v>
      </c>
      <c r="E22" s="13" t="str">
        <f>IFERROR(VLOOKUP(C22,'4.2.2 Bovins 2023 (FAO)'!$C$4:$E$194,3,FALSE),"-")</f>
        <v>Valeur imputée par une agence réceptrice</v>
      </c>
      <c r="F22" s="13">
        <f>IFERROR(VLOOKUP(C22,'4.2.3 Ovins 2023 (FAO)'!$C$4:$E$180,2,FALSE),"-")</f>
        <v>67465</v>
      </c>
      <c r="G22" s="13" t="str">
        <f>IFERROR(VLOOKUP(C22,'4.2.3 Ovins 2023 (FAO)'!$C$4:$E$180,3,FALSE),"-")</f>
        <v>Valeur imputée par une agence réceptrice</v>
      </c>
      <c r="H22" s="13" t="str">
        <f>IFERROR(VLOOKUP(C22,'4.2.4 Caprins 2023 (FAO)'!$C$4:$E$179,2,FALSE),"-")</f>
        <v>-</v>
      </c>
      <c r="I22" s="13" t="str">
        <f>IFERROR(VLOOKUP(C22,'4.2.4 Caprins 2023 (FAO)'!$C$4:$E$179,3,FALSE),"-")</f>
        <v>-</v>
      </c>
    </row>
    <row r="23" spans="3:9" ht="26.5" customHeight="1" x14ac:dyDescent="0.35">
      <c r="C23" s="13" t="s">
        <v>222</v>
      </c>
      <c r="D23" s="13">
        <f>IFERROR(VLOOKUP(C23,'4.2.2 Bovins 2023 (FAO)'!$C$4:$E$194,2,FALSE),"-")</f>
        <v>771100</v>
      </c>
      <c r="E23" s="13" t="str">
        <f>IFERROR(VLOOKUP(C23,'4.2.2 Bovins 2023 (FAO)'!$C$4:$E$194,3,FALSE),"-")</f>
        <v>Chiffre officiel</v>
      </c>
      <c r="F23" s="13">
        <f>IFERROR(VLOOKUP(C23,'4.2.3 Ovins 2023 (FAO)'!$C$4:$E$180,2,FALSE),"-")</f>
        <v>80130</v>
      </c>
      <c r="G23" s="13" t="str">
        <f>IFERROR(VLOOKUP(C23,'4.2.3 Ovins 2023 (FAO)'!$C$4:$E$180,3,FALSE),"-")</f>
        <v>Chiffre officiel</v>
      </c>
      <c r="H23" s="13">
        <f>IFERROR(VLOOKUP(C23,'4.2.4 Caprins 2023 (FAO)'!$C$4:$E$179,2,FALSE),"-")</f>
        <v>34610</v>
      </c>
      <c r="I23" s="13" t="str">
        <f>IFERROR(VLOOKUP(C23,'4.2.4 Caprins 2023 (FAO)'!$C$4:$E$179,3,FALSE),"-")</f>
        <v>Chiffre officiel</v>
      </c>
    </row>
    <row r="24" spans="3:9" ht="26.5" customHeight="1" x14ac:dyDescent="0.35">
      <c r="C24" s="13" t="s">
        <v>223</v>
      </c>
      <c r="D24" s="13">
        <f>IFERROR(VLOOKUP(C24,'4.2.2 Bovins 2023 (FAO)'!$C$4:$E$194,2,FALSE),"-")</f>
        <v>9265</v>
      </c>
      <c r="E24" s="13" t="str">
        <f>IFERROR(VLOOKUP(C24,'4.2.2 Bovins 2023 (FAO)'!$C$4:$E$194,3,FALSE),"-")</f>
        <v>Chiffre officiel</v>
      </c>
      <c r="F24" s="13">
        <f>IFERROR(VLOOKUP(C24,'4.2.3 Ovins 2023 (FAO)'!$C$4:$E$180,2,FALSE),"-")</f>
        <v>6302</v>
      </c>
      <c r="G24" s="13" t="str">
        <f>IFERROR(VLOOKUP(C24,'4.2.3 Ovins 2023 (FAO)'!$C$4:$E$180,3,FALSE),"-")</f>
        <v>Chiffre officiel</v>
      </c>
      <c r="H24" s="13">
        <f>IFERROR(VLOOKUP(C24,'4.2.4 Caprins 2023 (FAO)'!$C$4:$E$179,2,FALSE),"-")</f>
        <v>78</v>
      </c>
      <c r="I24" s="13" t="str">
        <f>IFERROR(VLOOKUP(C24,'4.2.4 Caprins 2023 (FAO)'!$C$4:$E$179,3,FALSE),"-")</f>
        <v>Valeur imputée par une agence réceptrice</v>
      </c>
    </row>
    <row r="25" spans="3:9" ht="26.5" customHeight="1" x14ac:dyDescent="0.35">
      <c r="C25" s="13" t="s">
        <v>224</v>
      </c>
      <c r="D25" s="13">
        <f>IFERROR(VLOOKUP(C25,'4.2.2 Bovins 2023 (FAO)'!$C$4:$E$194,2,FALSE),"-")</f>
        <v>197657</v>
      </c>
      <c r="E25" s="13" t="str">
        <f>IFERROR(VLOOKUP(C25,'4.2.2 Bovins 2023 (FAO)'!$C$4:$E$194,3,FALSE),"-")</f>
        <v>Valeur imputée par une agence réceptrice</v>
      </c>
      <c r="F25" s="13">
        <f>IFERROR(VLOOKUP(C25,'4.2.3 Ovins 2023 (FAO)'!$C$4:$E$180,2,FALSE),"-")</f>
        <v>1270939</v>
      </c>
      <c r="G25" s="13" t="str">
        <f>IFERROR(VLOOKUP(C25,'4.2.3 Ovins 2023 (FAO)'!$C$4:$E$180,3,FALSE),"-")</f>
        <v>Valeur imputée par une agence réceptrice</v>
      </c>
      <c r="H25" s="13">
        <f>IFERROR(VLOOKUP(C25,'4.2.4 Caprins 2023 (FAO)'!$C$4:$E$179,2,FALSE),"-")</f>
        <v>1123568</v>
      </c>
      <c r="I25" s="13" t="str">
        <f>IFERROR(VLOOKUP(C25,'4.2.4 Caprins 2023 (FAO)'!$C$4:$E$179,3,FALSE),"-")</f>
        <v>Valeur imputée par une agence réceptrice</v>
      </c>
    </row>
    <row r="26" spans="3:9" ht="26.5" customHeight="1" x14ac:dyDescent="0.35">
      <c r="C26" s="13" t="s">
        <v>225</v>
      </c>
      <c r="D26" s="13">
        <f>IFERROR(VLOOKUP(C26,'4.2.2 Bovins 2023 (FAO)'!$C$4:$E$194,2,FALSE),"-")</f>
        <v>21555</v>
      </c>
      <c r="E26" s="13" t="str">
        <f>IFERROR(VLOOKUP(C26,'4.2.2 Bovins 2023 (FAO)'!$C$4:$E$194,3,FALSE),"-")</f>
        <v>Valeur estimée</v>
      </c>
      <c r="F26" s="13">
        <f>IFERROR(VLOOKUP(C26,'4.2.3 Ovins 2023 (FAO)'!$C$4:$E$180,2,FALSE),"-")</f>
        <v>3750</v>
      </c>
      <c r="G26" s="13" t="str">
        <f>IFERROR(VLOOKUP(C26,'4.2.3 Ovins 2023 (FAO)'!$C$4:$E$180,3,FALSE),"-")</f>
        <v>Valeur imputée par une agence réceptrice</v>
      </c>
      <c r="H26" s="13">
        <f>IFERROR(VLOOKUP(C26,'4.2.4 Caprins 2023 (FAO)'!$C$4:$E$179,2,FALSE),"-")</f>
        <v>20565</v>
      </c>
      <c r="I26" s="13" t="str">
        <f>IFERROR(VLOOKUP(C26,'4.2.4 Caprins 2023 (FAO)'!$C$4:$E$179,3,FALSE),"-")</f>
        <v>Valeur estimée</v>
      </c>
    </row>
    <row r="27" spans="3:9" ht="26.5" customHeight="1" x14ac:dyDescent="0.35">
      <c r="C27" s="13" t="s">
        <v>655</v>
      </c>
      <c r="D27" s="13">
        <f>IFERROR(VLOOKUP(C27,'4.2.2 Bovins 2023 (FAO)'!$C$4:$E$194,2,FALSE),"-")</f>
        <v>1614321</v>
      </c>
      <c r="E27" s="13" t="str">
        <f>IFERROR(VLOOKUP(C27,'4.2.2 Bovins 2023 (FAO)'!$C$4:$E$194,3,FALSE),"-")</f>
        <v>Chiffre officiel</v>
      </c>
      <c r="F27" s="13">
        <f>IFERROR(VLOOKUP(C27,'4.2.3 Ovins 2023 (FAO)'!$C$4:$E$180,2,FALSE),"-")</f>
        <v>1491422</v>
      </c>
      <c r="G27" s="13" t="str">
        <f>IFERROR(VLOOKUP(C27,'4.2.3 Ovins 2023 (FAO)'!$C$4:$E$180,3,FALSE),"-")</f>
        <v>Valeur imputée par une agence réceptrice</v>
      </c>
      <c r="H27" s="13">
        <f>IFERROR(VLOOKUP(C27,'4.2.4 Caprins 2023 (FAO)'!$C$4:$E$179,2,FALSE),"-")</f>
        <v>347334</v>
      </c>
      <c r="I27" s="13" t="str">
        <f>IFERROR(VLOOKUP(C27,'4.2.4 Caprins 2023 (FAO)'!$C$4:$E$179,3,FALSE),"-")</f>
        <v>Valeur imputée par une agence réceptrice</v>
      </c>
    </row>
    <row r="28" spans="3:9" ht="26.5" customHeight="1" x14ac:dyDescent="0.35">
      <c r="C28" s="13" t="s">
        <v>226</v>
      </c>
      <c r="D28" s="13">
        <f>IFERROR(VLOOKUP(C28,'4.2.2 Bovins 2023 (FAO)'!$C$4:$E$194,2,FALSE),"-")</f>
        <v>40044</v>
      </c>
      <c r="E28" s="13" t="str">
        <f>IFERROR(VLOOKUP(C28,'4.2.2 Bovins 2023 (FAO)'!$C$4:$E$194,3,FALSE),"-")</f>
        <v>Chiffre officiel</v>
      </c>
      <c r="F28" s="13">
        <f>IFERROR(VLOOKUP(C28,'4.2.3 Ovins 2023 (FAO)'!$C$4:$E$180,2,FALSE),"-")</f>
        <v>84186</v>
      </c>
      <c r="G28" s="13" t="str">
        <f>IFERROR(VLOOKUP(C28,'4.2.3 Ovins 2023 (FAO)'!$C$4:$E$180,3,FALSE),"-")</f>
        <v>Chiffre officiel</v>
      </c>
      <c r="H28" s="13">
        <f>IFERROR(VLOOKUP(C28,'4.2.4 Caprins 2023 (FAO)'!$C$4:$E$179,2,FALSE),"-")</f>
        <v>0</v>
      </c>
      <c r="I28" s="13" t="str">
        <f>IFERROR(VLOOKUP(C28,'4.2.4 Caprins 2023 (FAO)'!$C$4:$E$179,3,FALSE),"-")</f>
        <v>Chiffre officiel</v>
      </c>
    </row>
    <row r="29" spans="3:9" ht="26.5" customHeight="1" x14ac:dyDescent="0.35">
      <c r="C29" s="13" t="s">
        <v>227</v>
      </c>
      <c r="D29" s="13">
        <f>IFERROR(VLOOKUP(C29,'4.2.2 Bovins 2023 (FAO)'!$C$4:$E$194,2,FALSE),"-")</f>
        <v>330000</v>
      </c>
      <c r="E29" s="13" t="str">
        <f>IFERROR(VLOOKUP(C29,'4.2.2 Bovins 2023 (FAO)'!$C$4:$E$194,3,FALSE),"-")</f>
        <v>Valeur estimée</v>
      </c>
      <c r="F29" s="13">
        <f>IFERROR(VLOOKUP(C29,'4.2.3 Ovins 2023 (FAO)'!$C$4:$E$180,2,FALSE),"-")</f>
        <v>75494</v>
      </c>
      <c r="G29" s="13" t="str">
        <f>IFERROR(VLOOKUP(C29,'4.2.3 Ovins 2023 (FAO)'!$C$4:$E$180,3,FALSE),"-")</f>
        <v>Valeur estimée</v>
      </c>
      <c r="H29" s="13">
        <f>IFERROR(VLOOKUP(C29,'4.2.4 Caprins 2023 (FAO)'!$C$4:$E$179,2,FALSE),"-")</f>
        <v>349020</v>
      </c>
      <c r="I29" s="13" t="str">
        <f>IFERROR(VLOOKUP(C29,'4.2.4 Caprins 2023 (FAO)'!$C$4:$E$179,3,FALSE),"-")</f>
        <v>Valeur estimée</v>
      </c>
    </row>
    <row r="30" spans="3:9" ht="26.5" customHeight="1" x14ac:dyDescent="0.35">
      <c r="C30" s="13" t="s">
        <v>228</v>
      </c>
      <c r="D30" s="13">
        <f>IFERROR(VLOOKUP(C30,'4.2.2 Bovins 2023 (FAO)'!$C$4:$E$194,2,FALSE),"-")</f>
        <v>33953613</v>
      </c>
      <c r="E30" s="13" t="str">
        <f>IFERROR(VLOOKUP(C30,'4.2.2 Bovins 2023 (FAO)'!$C$4:$E$194,3,FALSE),"-")</f>
        <v>Chiffre officiel</v>
      </c>
      <c r="F30" s="13">
        <f>IFERROR(VLOOKUP(C30,'4.2.3 Ovins 2023 (FAO)'!$C$4:$E$180,2,FALSE),"-")</f>
        <v>6796531</v>
      </c>
      <c r="G30" s="13" t="str">
        <f>IFERROR(VLOOKUP(C30,'4.2.3 Ovins 2023 (FAO)'!$C$4:$E$180,3,FALSE),"-")</f>
        <v>Valeur imputée par une agence réceptrice</v>
      </c>
      <c r="H30" s="13">
        <f>IFERROR(VLOOKUP(C30,'4.2.4 Caprins 2023 (FAO)'!$C$4:$E$179,2,FALSE),"-")</f>
        <v>3532442</v>
      </c>
      <c r="I30" s="13" t="str">
        <f>IFERROR(VLOOKUP(C30,'4.2.4 Caprins 2023 (FAO)'!$C$4:$E$179,3,FALSE),"-")</f>
        <v>Valeur imputée par une agence réceptrice</v>
      </c>
    </row>
    <row r="31" spans="3:9" ht="26.5" customHeight="1" x14ac:dyDescent="0.35">
      <c r="C31" s="13" t="s">
        <v>658</v>
      </c>
      <c r="D31" s="13">
        <f>IFERROR(VLOOKUP(C31,'4.2.2 Bovins 2023 (FAO)'!$C$4:$E$194,2,FALSE),"-")</f>
        <v>3367</v>
      </c>
      <c r="E31" s="13" t="str">
        <f>IFERROR(VLOOKUP(C31,'4.2.2 Bovins 2023 (FAO)'!$C$4:$E$194,3,FALSE),"-")</f>
        <v>Chiffre officiel</v>
      </c>
      <c r="F31" s="13">
        <f>IFERROR(VLOOKUP(C31,'4.2.3 Ovins 2023 (FAO)'!$C$4:$E$180,2,FALSE),"-")</f>
        <v>1495</v>
      </c>
      <c r="G31" s="13" t="str">
        <f>IFERROR(VLOOKUP(C31,'4.2.3 Ovins 2023 (FAO)'!$C$4:$E$180,3,FALSE),"-")</f>
        <v>Valeur estimée</v>
      </c>
      <c r="H31" s="13">
        <f>IFERROR(VLOOKUP(C31,'4.2.4 Caprins 2023 (FAO)'!$C$4:$E$179,2,FALSE),"-")</f>
        <v>1575</v>
      </c>
      <c r="I31" s="13" t="str">
        <f>IFERROR(VLOOKUP(C31,'4.2.4 Caprins 2023 (FAO)'!$C$4:$E$179,3,FALSE),"-")</f>
        <v>Chiffre officiel</v>
      </c>
    </row>
    <row r="32" spans="3:9" ht="26.5" customHeight="1" x14ac:dyDescent="0.35">
      <c r="C32" s="13" t="s">
        <v>229</v>
      </c>
      <c r="D32" s="13">
        <f>IFERROR(VLOOKUP(C32,'4.2.2 Bovins 2023 (FAO)'!$C$4:$E$194,2,FALSE),"-")</f>
        <v>92890</v>
      </c>
      <c r="E32" s="13" t="str">
        <f>IFERROR(VLOOKUP(C32,'4.2.2 Bovins 2023 (FAO)'!$C$4:$E$194,3,FALSE),"-")</f>
        <v>Chiffre officiel</v>
      </c>
      <c r="F32" s="13">
        <f>IFERROR(VLOOKUP(C32,'4.2.3 Ovins 2023 (FAO)'!$C$4:$E$180,2,FALSE),"-")</f>
        <v>686810</v>
      </c>
      <c r="G32" s="13" t="str">
        <f>IFERROR(VLOOKUP(C32,'4.2.3 Ovins 2023 (FAO)'!$C$4:$E$180,3,FALSE),"-")</f>
        <v>Chiffre officiel</v>
      </c>
      <c r="H32" s="13">
        <f>IFERROR(VLOOKUP(C32,'4.2.4 Caprins 2023 (FAO)'!$C$4:$E$179,2,FALSE),"-")</f>
        <v>101470</v>
      </c>
      <c r="I32" s="13" t="str">
        <f>IFERROR(VLOOKUP(C32,'4.2.4 Caprins 2023 (FAO)'!$C$4:$E$179,3,FALSE),"-")</f>
        <v>Chiffre officiel</v>
      </c>
    </row>
    <row r="33" spans="3:9" ht="26.5" customHeight="1" x14ac:dyDescent="0.35">
      <c r="C33" s="13" t="s">
        <v>230</v>
      </c>
      <c r="D33" s="13">
        <f>IFERROR(VLOOKUP(C33,'4.2.2 Bovins 2023 (FAO)'!$C$4:$E$194,2,FALSE),"-")</f>
        <v>1240000</v>
      </c>
      <c r="E33" s="13" t="str">
        <f>IFERROR(VLOOKUP(C33,'4.2.2 Bovins 2023 (FAO)'!$C$4:$E$194,3,FALSE),"-")</f>
        <v>Valeur estimée</v>
      </c>
      <c r="F33" s="13">
        <f>IFERROR(VLOOKUP(C33,'4.2.3 Ovins 2023 (FAO)'!$C$4:$E$180,2,FALSE),"-")</f>
        <v>3056701</v>
      </c>
      <c r="G33" s="13" t="str">
        <f>IFERROR(VLOOKUP(C33,'4.2.3 Ovins 2023 (FAO)'!$C$4:$E$180,3,FALSE),"-")</f>
        <v>Valeur imputée par une agence réceptrice</v>
      </c>
      <c r="H33" s="13">
        <f>IFERROR(VLOOKUP(C33,'4.2.4 Caprins 2023 (FAO)'!$C$4:$E$179,2,FALSE),"-")</f>
        <v>3313874</v>
      </c>
      <c r="I33" s="13" t="str">
        <f>IFERROR(VLOOKUP(C33,'4.2.4 Caprins 2023 (FAO)'!$C$4:$E$179,3,FALSE),"-")</f>
        <v>Valeur imputée par une agence réceptrice</v>
      </c>
    </row>
    <row r="34" spans="3:9" ht="26.5" customHeight="1" x14ac:dyDescent="0.35">
      <c r="C34" s="13" t="s">
        <v>231</v>
      </c>
      <c r="D34" s="13">
        <f>IFERROR(VLOOKUP(C34,'4.2.2 Bovins 2023 (FAO)'!$C$4:$E$194,2,FALSE),"-")</f>
        <v>80671</v>
      </c>
      <c r="E34" s="13" t="str">
        <f>IFERROR(VLOOKUP(C34,'4.2.2 Bovins 2023 (FAO)'!$C$4:$E$194,3,FALSE),"-")</f>
        <v>Valeur imputée par une agence réceptrice</v>
      </c>
      <c r="F34" s="13">
        <f>IFERROR(VLOOKUP(C34,'4.2.3 Ovins 2023 (FAO)'!$C$4:$E$180,2,FALSE),"-")</f>
        <v>46499</v>
      </c>
      <c r="G34" s="13" t="str">
        <f>IFERROR(VLOOKUP(C34,'4.2.3 Ovins 2023 (FAO)'!$C$4:$E$180,3,FALSE),"-")</f>
        <v>Valeur estimée</v>
      </c>
      <c r="H34" s="13">
        <f>IFERROR(VLOOKUP(C34,'4.2.4 Caprins 2023 (FAO)'!$C$4:$E$179,2,FALSE),"-")</f>
        <v>264509</v>
      </c>
      <c r="I34" s="13" t="str">
        <f>IFERROR(VLOOKUP(C34,'4.2.4 Caprins 2023 (FAO)'!$C$4:$E$179,3,FALSE),"-")</f>
        <v>Valeur estimée</v>
      </c>
    </row>
    <row r="35" spans="3:9" ht="26.5" customHeight="1" x14ac:dyDescent="0.35">
      <c r="C35" s="13" t="s">
        <v>650</v>
      </c>
      <c r="D35" s="13">
        <f>IFERROR(VLOOKUP(C35,'4.2.2 Bovins 2023 (FAO)'!$C$4:$E$194,2,FALSE),"-")</f>
        <v>4457</v>
      </c>
      <c r="E35" s="13" t="str">
        <f>IFERROR(VLOOKUP(C35,'4.2.2 Bovins 2023 (FAO)'!$C$4:$E$194,3,FALSE),"-")</f>
        <v>Chiffre officiel</v>
      </c>
      <c r="F35" s="13">
        <f>IFERROR(VLOOKUP(C35,'4.2.3 Ovins 2023 (FAO)'!$C$4:$E$180,2,FALSE),"-")</f>
        <v>5839</v>
      </c>
      <c r="G35" s="13" t="str">
        <f>IFERROR(VLOOKUP(C35,'4.2.3 Ovins 2023 (FAO)'!$C$4:$E$180,3,FALSE),"-")</f>
        <v>Chiffre officiel</v>
      </c>
      <c r="H35" s="13">
        <f>IFERROR(VLOOKUP(C35,'4.2.4 Caprins 2023 (FAO)'!$C$4:$E$179,2,FALSE),"-")</f>
        <v>42935</v>
      </c>
      <c r="I35" s="13" t="str">
        <f>IFERROR(VLOOKUP(C35,'4.2.4 Caprins 2023 (FAO)'!$C$4:$E$179,3,FALSE),"-")</f>
        <v>Chiffre officiel</v>
      </c>
    </row>
    <row r="36" spans="3:9" ht="26.5" customHeight="1" x14ac:dyDescent="0.35">
      <c r="C36" s="13" t="s">
        <v>232</v>
      </c>
      <c r="D36" s="13">
        <f>IFERROR(VLOOKUP(C36,'4.2.2 Bovins 2023 (FAO)'!$C$4:$E$194,2,FALSE),"-")</f>
        <v>480997</v>
      </c>
      <c r="E36" s="13" t="str">
        <f>IFERROR(VLOOKUP(C36,'4.2.2 Bovins 2023 (FAO)'!$C$4:$E$194,3,FALSE),"-")</f>
        <v>Valeur imputée par une agence réceptrice</v>
      </c>
      <c r="F36" s="13" t="str">
        <f>IFERROR(VLOOKUP(C36,'4.2.3 Ovins 2023 (FAO)'!$C$4:$E$180,2,FALSE),"-")</f>
        <v>-</v>
      </c>
      <c r="G36" s="13" t="str">
        <f>IFERROR(VLOOKUP(C36,'4.2.3 Ovins 2023 (FAO)'!$C$4:$E$180,3,FALSE),"-")</f>
        <v>-</v>
      </c>
      <c r="H36" s="13" t="str">
        <f>IFERROR(VLOOKUP(C36,'4.2.4 Caprins 2023 (FAO)'!$C$4:$E$179,2,FALSE),"-")</f>
        <v>-</v>
      </c>
      <c r="I36" s="13" t="str">
        <f>IFERROR(VLOOKUP(C36,'4.2.4 Caprins 2023 (FAO)'!$C$4:$E$179,3,FALSE),"-")</f>
        <v>-</v>
      </c>
    </row>
    <row r="37" spans="3:9" ht="26.5" customHeight="1" x14ac:dyDescent="0.35">
      <c r="C37" s="13" t="s">
        <v>233</v>
      </c>
      <c r="D37" s="13">
        <f>IFERROR(VLOOKUP(C37,'4.2.2 Bovins 2023 (FAO)'!$C$4:$E$194,2,FALSE),"-")</f>
        <v>803948</v>
      </c>
      <c r="E37" s="13" t="str">
        <f>IFERROR(VLOOKUP(C37,'4.2.2 Bovins 2023 (FAO)'!$C$4:$E$194,3,FALSE),"-")</f>
        <v>Valeur imputée par une agence réceptrice</v>
      </c>
      <c r="F37" s="13">
        <f>IFERROR(VLOOKUP(C37,'4.2.3 Ovins 2023 (FAO)'!$C$4:$E$180,2,FALSE),"-")</f>
        <v>1461385</v>
      </c>
      <c r="G37" s="13" t="str">
        <f>IFERROR(VLOOKUP(C37,'4.2.3 Ovins 2023 (FAO)'!$C$4:$E$180,3,FALSE),"-")</f>
        <v>Valeur imputée par une agence réceptrice</v>
      </c>
      <c r="H37" s="13">
        <f>IFERROR(VLOOKUP(C37,'4.2.4 Caprins 2023 (FAO)'!$C$4:$E$179,2,FALSE),"-")</f>
        <v>2318554</v>
      </c>
      <c r="I37" s="13" t="str">
        <f>IFERROR(VLOOKUP(C37,'4.2.4 Caprins 2023 (FAO)'!$C$4:$E$179,3,FALSE),"-")</f>
        <v>Valeur imputée par une agence réceptrice</v>
      </c>
    </row>
    <row r="38" spans="3:9" ht="26.5" customHeight="1" x14ac:dyDescent="0.35">
      <c r="C38" s="13" t="s">
        <v>234</v>
      </c>
      <c r="D38" s="13">
        <f>IFERROR(VLOOKUP(C38,'4.2.2 Bovins 2023 (FAO)'!$C$4:$E$194,2,FALSE),"-")</f>
        <v>3531900</v>
      </c>
      <c r="E38" s="13" t="str">
        <f>IFERROR(VLOOKUP(C38,'4.2.2 Bovins 2023 (FAO)'!$C$4:$E$194,3,FALSE),"-")</f>
        <v>Chiffre officiel</v>
      </c>
      <c r="F38" s="13">
        <f>IFERROR(VLOOKUP(C38,'4.2.3 Ovins 2023 (FAO)'!$C$4:$E$180,2,FALSE),"-")</f>
        <v>778200</v>
      </c>
      <c r="G38" s="13" t="str">
        <f>IFERROR(VLOOKUP(C38,'4.2.3 Ovins 2023 (FAO)'!$C$4:$E$180,3,FALSE),"-")</f>
        <v>Chiffre officiel</v>
      </c>
      <c r="H38" s="13" t="str">
        <f>IFERROR(VLOOKUP(C38,'4.2.4 Caprins 2023 (FAO)'!$C$4:$E$179,2,FALSE),"-")</f>
        <v>-</v>
      </c>
      <c r="I38" s="13" t="str">
        <f>IFERROR(VLOOKUP(C38,'4.2.4 Caprins 2023 (FAO)'!$C$4:$E$179,3,FALSE),"-")</f>
        <v>-</v>
      </c>
    </row>
    <row r="39" spans="3:9" ht="26.5" customHeight="1" x14ac:dyDescent="0.35">
      <c r="C39" s="13" t="s">
        <v>235</v>
      </c>
      <c r="D39" s="13">
        <f>IFERROR(VLOOKUP(C39,'4.2.2 Bovins 2023 (FAO)'!$C$4:$E$194,2,FALSE),"-")</f>
        <v>723367</v>
      </c>
      <c r="E39" s="13" t="str">
        <f>IFERROR(VLOOKUP(C39,'4.2.2 Bovins 2023 (FAO)'!$C$4:$E$194,3,FALSE),"-")</f>
        <v>Chiffre officiel</v>
      </c>
      <c r="F39" s="13">
        <f>IFERROR(VLOOKUP(C39,'4.2.3 Ovins 2023 (FAO)'!$C$4:$E$180,2,FALSE),"-")</f>
        <v>547549</v>
      </c>
      <c r="G39" s="13" t="str">
        <f>IFERROR(VLOOKUP(C39,'4.2.3 Ovins 2023 (FAO)'!$C$4:$E$180,3,FALSE),"-")</f>
        <v>Chiffre officiel</v>
      </c>
      <c r="H39" s="13">
        <f>IFERROR(VLOOKUP(C39,'4.2.4 Caprins 2023 (FAO)'!$C$4:$E$179,2,FALSE),"-")</f>
        <v>315515</v>
      </c>
      <c r="I39" s="13" t="str">
        <f>IFERROR(VLOOKUP(C39,'4.2.4 Caprins 2023 (FAO)'!$C$4:$E$179,3,FALSE),"-")</f>
        <v>Valeur estimée</v>
      </c>
    </row>
    <row r="40" spans="3:9" ht="26.5" customHeight="1" x14ac:dyDescent="0.35">
      <c r="C40" s="13" t="s">
        <v>236</v>
      </c>
      <c r="D40" s="13">
        <f>IFERROR(VLOOKUP(C40,'4.2.2 Bovins 2023 (FAO)'!$C$4:$E$194,2,FALSE),"-")</f>
        <v>45211320</v>
      </c>
      <c r="E40" s="13" t="str">
        <f>IFERROR(VLOOKUP(C40,'4.2.2 Bovins 2023 (FAO)'!$C$4:$E$194,3,FALSE),"-")</f>
        <v>Valeur estimée</v>
      </c>
      <c r="F40" s="13">
        <f>IFERROR(VLOOKUP(C40,'4.2.3 Ovins 2023 (FAO)'!$C$4:$E$180,2,FALSE),"-")</f>
        <v>207165185</v>
      </c>
      <c r="G40" s="13" t="str">
        <f>IFERROR(VLOOKUP(C40,'4.2.3 Ovins 2023 (FAO)'!$C$4:$E$180,3,FALSE),"-")</f>
        <v>Valeur imputée par une agence réceptrice</v>
      </c>
      <c r="H40" s="13">
        <f>IFERROR(VLOOKUP(C40,'4.2.4 Caprins 2023 (FAO)'!$C$4:$E$179,2,FALSE),"-")</f>
        <v>153924023</v>
      </c>
      <c r="I40" s="13" t="str">
        <f>IFERROR(VLOOKUP(C40,'4.2.4 Caprins 2023 (FAO)'!$C$4:$E$179,3,FALSE),"-")</f>
        <v>Valeur imputée par une agence réceptrice</v>
      </c>
    </row>
    <row r="41" spans="3:9" ht="26.5" customHeight="1" x14ac:dyDescent="0.35">
      <c r="C41" s="13" t="s">
        <v>666</v>
      </c>
      <c r="D41" s="13">
        <f>IFERROR(VLOOKUP(C41,'4.2.2 Bovins 2023 (FAO)'!$C$4:$E$194,2,FALSE),"-")</f>
        <v>23000</v>
      </c>
      <c r="E41" s="13" t="str">
        <f>IFERROR(VLOOKUP(C41,'4.2.2 Bovins 2023 (FAO)'!$C$4:$E$194,3,FALSE),"-")</f>
        <v>Valeur estimée</v>
      </c>
      <c r="F41" s="13">
        <f>IFERROR(VLOOKUP(C41,'4.2.3 Ovins 2023 (FAO)'!$C$4:$E$180,2,FALSE),"-")</f>
        <v>14</v>
      </c>
      <c r="G41" s="13" t="str">
        <f>IFERROR(VLOOKUP(C41,'4.2.3 Ovins 2023 (FAO)'!$C$4:$E$180,3,FALSE),"-")</f>
        <v>Valeur imputée par une agence réceptrice</v>
      </c>
      <c r="H41" s="13">
        <f>IFERROR(VLOOKUP(C41,'4.2.4 Caprins 2023 (FAO)'!$C$4:$E$179,2,FALSE),"-")</f>
        <v>7816</v>
      </c>
      <c r="I41" s="13" t="str">
        <f>IFERROR(VLOOKUP(C41,'4.2.4 Caprins 2023 (FAO)'!$C$4:$E$179,3,FALSE),"-")</f>
        <v>Valeur estimée</v>
      </c>
    </row>
    <row r="42" spans="3:9" ht="26.5" customHeight="1" x14ac:dyDescent="0.35">
      <c r="C42" s="13" t="s">
        <v>671</v>
      </c>
      <c r="D42" s="13">
        <f>IFERROR(VLOOKUP(C42,'4.2.2 Bovins 2023 (FAO)'!$C$4:$E$194,2,FALSE),"-")</f>
        <v>2158</v>
      </c>
      <c r="E42" s="13" t="str">
        <f>IFERROR(VLOOKUP(C42,'4.2.2 Bovins 2023 (FAO)'!$C$4:$E$194,3,FALSE),"-")</f>
        <v>Valeur imputée par une agence réceptrice</v>
      </c>
      <c r="F42" s="13" t="str">
        <f>IFERROR(VLOOKUP(C42,'4.2.3 Ovins 2023 (FAO)'!$C$4:$E$180,2,FALSE),"-")</f>
        <v>-</v>
      </c>
      <c r="G42" s="13" t="str">
        <f>IFERROR(VLOOKUP(C42,'4.2.3 Ovins 2023 (FAO)'!$C$4:$E$180,3,FALSE),"-")</f>
        <v>-</v>
      </c>
      <c r="H42" s="13">
        <f>IFERROR(VLOOKUP(C42,'4.2.4 Caprins 2023 (FAO)'!$C$4:$E$179,2,FALSE),"-")</f>
        <v>3555</v>
      </c>
      <c r="I42" s="13" t="str">
        <f>IFERROR(VLOOKUP(C42,'4.2.4 Caprins 2023 (FAO)'!$C$4:$E$179,3,FALSE),"-")</f>
        <v>Valeur imputée par une agence réceptrice</v>
      </c>
    </row>
    <row r="43" spans="3:9" ht="26.5" customHeight="1" x14ac:dyDescent="0.35">
      <c r="C43" s="13" t="s">
        <v>237</v>
      </c>
      <c r="D43" s="13" t="str">
        <f>IFERROR(VLOOKUP(C43,'4.2.2 Bovins 2023 (FAO)'!$C$4:$E$194,2,FALSE),"-")</f>
        <v>-</v>
      </c>
      <c r="E43" s="13" t="str">
        <f>IFERROR(VLOOKUP(C43,'4.2.2 Bovins 2023 (FAO)'!$C$4:$E$194,3,FALSE),"-")</f>
        <v>-</v>
      </c>
      <c r="F43" s="13" t="str">
        <f>IFERROR(VLOOKUP(C43,'4.2.3 Ovins 2023 (FAO)'!$C$4:$E$180,2,FALSE),"-")</f>
        <v>-</v>
      </c>
      <c r="G43" s="13" t="str">
        <f>IFERROR(VLOOKUP(C43,'4.2.3 Ovins 2023 (FAO)'!$C$4:$E$180,3,FALSE),"-")</f>
        <v>-</v>
      </c>
      <c r="H43" s="13" t="str">
        <f>IFERROR(VLOOKUP(C43,'4.2.4 Caprins 2023 (FAO)'!$C$4:$E$179,2,FALSE),"-")</f>
        <v>-</v>
      </c>
      <c r="I43" s="13" t="str">
        <f>IFERROR(VLOOKUP(C43,'4.2.4 Caprins 2023 (FAO)'!$C$4:$E$179,3,FALSE),"-")</f>
        <v>-</v>
      </c>
    </row>
    <row r="44" spans="3:9" ht="26.5" customHeight="1" x14ac:dyDescent="0.35">
      <c r="C44" s="13" t="s">
        <v>683</v>
      </c>
      <c r="D44" s="13">
        <f>IFERROR(VLOOKUP(C44,'4.2.2 Bovins 2023 (FAO)'!$C$4:$E$194,2,FALSE),"-")</f>
        <v>40834</v>
      </c>
      <c r="E44" s="13" t="str">
        <f>IFERROR(VLOOKUP(C44,'4.2.2 Bovins 2023 (FAO)'!$C$4:$E$194,3,FALSE),"-")</f>
        <v>Valeur imputée par une agence réceptrice</v>
      </c>
      <c r="F44" s="13" t="str">
        <f>IFERROR(VLOOKUP(C44,'4.2.3 Ovins 2023 (FAO)'!$C$4:$E$180,2,FALSE),"-")</f>
        <v>-</v>
      </c>
      <c r="G44" s="13" t="str">
        <f>IFERROR(VLOOKUP(C44,'4.2.3 Ovins 2023 (FAO)'!$C$4:$E$180,3,FALSE),"-")</f>
        <v>-</v>
      </c>
      <c r="H44" s="13">
        <f>IFERROR(VLOOKUP(C44,'4.2.4 Caprins 2023 (FAO)'!$C$4:$E$179,2,FALSE),"-")</f>
        <v>44938</v>
      </c>
      <c r="I44" s="13" t="str">
        <f>IFERROR(VLOOKUP(C44,'4.2.4 Caprins 2023 (FAO)'!$C$4:$E$179,3,FALSE),"-")</f>
        <v>Valeur imputée par une agence réceptrice</v>
      </c>
    </row>
    <row r="45" spans="3:9" ht="26.5" customHeight="1" x14ac:dyDescent="0.35">
      <c r="C45" s="13" t="s">
        <v>684</v>
      </c>
      <c r="D45" s="13" t="str">
        <f>IFERROR(VLOOKUP(C45,'4.2.2 Bovins 2023 (FAO)'!$C$4:$E$194,2,FALSE),"-")</f>
        <v>-</v>
      </c>
      <c r="E45" s="13" t="str">
        <f>IFERROR(VLOOKUP(C45,'4.2.2 Bovins 2023 (FAO)'!$C$4:$E$194,3,FALSE),"-")</f>
        <v>-</v>
      </c>
      <c r="F45" s="13" t="str">
        <f>IFERROR(VLOOKUP(C45,'4.2.3 Ovins 2023 (FAO)'!$C$4:$E$180,2,FALSE),"-")</f>
        <v>-</v>
      </c>
      <c r="G45" s="13" t="str">
        <f>IFERROR(VLOOKUP(C45,'4.2.3 Ovins 2023 (FAO)'!$C$4:$E$180,3,FALSE),"-")</f>
        <v>-</v>
      </c>
      <c r="H45" s="13" t="str">
        <f>IFERROR(VLOOKUP(C45,'4.2.4 Caprins 2023 (FAO)'!$C$4:$E$179,2,FALSE),"-")</f>
        <v>-</v>
      </c>
      <c r="I45" s="13" t="str">
        <f>IFERROR(VLOOKUP(C45,'4.2.4 Caprins 2023 (FAO)'!$C$4:$E$179,3,FALSE),"-")</f>
        <v>-</v>
      </c>
    </row>
    <row r="46" spans="3:9" ht="26.5" customHeight="1" x14ac:dyDescent="0.35">
      <c r="C46" s="13" t="s">
        <v>238</v>
      </c>
      <c r="D46" s="13">
        <f>IFERROR(VLOOKUP(C46,'4.2.2 Bovins 2023 (FAO)'!$C$4:$E$194,2,FALSE),"-")</f>
        <v>18940</v>
      </c>
      <c r="E46" s="13" t="str">
        <f>IFERROR(VLOOKUP(C46,'4.2.2 Bovins 2023 (FAO)'!$C$4:$E$194,3,FALSE),"-")</f>
        <v>Chiffre officiel</v>
      </c>
      <c r="F46" s="13">
        <f>IFERROR(VLOOKUP(C46,'4.2.3 Ovins 2023 (FAO)'!$C$4:$E$180,2,FALSE),"-")</f>
        <v>175000</v>
      </c>
      <c r="G46" s="13" t="str">
        <f>IFERROR(VLOOKUP(C46,'4.2.3 Ovins 2023 (FAO)'!$C$4:$E$180,3,FALSE),"-")</f>
        <v>Chiffre officiel</v>
      </c>
      <c r="H46" s="13">
        <f>IFERROR(VLOOKUP(C46,'4.2.4 Caprins 2023 (FAO)'!$C$4:$E$179,2,FALSE),"-")</f>
        <v>106820</v>
      </c>
      <c r="I46" s="13" t="str">
        <f>IFERROR(VLOOKUP(C46,'4.2.4 Caprins 2023 (FAO)'!$C$4:$E$179,3,FALSE),"-")</f>
        <v>Chiffre officiel</v>
      </c>
    </row>
    <row r="47" spans="3:9" ht="26.5" customHeight="1" x14ac:dyDescent="0.35">
      <c r="C47" s="13" t="s">
        <v>239</v>
      </c>
      <c r="D47" s="13">
        <f>IFERROR(VLOOKUP(C47,'4.2.2 Bovins 2023 (FAO)'!$C$4:$E$194,2,FALSE),"-")</f>
        <v>3085664</v>
      </c>
      <c r="E47" s="13" t="str">
        <f>IFERROR(VLOOKUP(C47,'4.2.2 Bovins 2023 (FAO)'!$C$4:$E$194,3,FALSE),"-")</f>
        <v>Chiffre officiel</v>
      </c>
      <c r="F47" s="13">
        <f>IFERROR(VLOOKUP(C47,'4.2.3 Ovins 2023 (FAO)'!$C$4:$E$180,2,FALSE),"-")</f>
        <v>34501</v>
      </c>
      <c r="G47" s="13" t="str">
        <f>IFERROR(VLOOKUP(C47,'4.2.3 Ovins 2023 (FAO)'!$C$4:$E$180,3,FALSE),"-")</f>
        <v>Chiffre officiel</v>
      </c>
      <c r="H47" s="13">
        <f>IFERROR(VLOOKUP(C47,'4.2.4 Caprins 2023 (FAO)'!$C$4:$E$179,2,FALSE),"-")</f>
        <v>20207</v>
      </c>
      <c r="I47" s="13" t="str">
        <f>IFERROR(VLOOKUP(C47,'4.2.4 Caprins 2023 (FAO)'!$C$4:$E$179,3,FALSE),"-")</f>
        <v>Chiffre officiel</v>
      </c>
    </row>
    <row r="48" spans="3:9" ht="26.5" customHeight="1" x14ac:dyDescent="0.35">
      <c r="C48" s="13" t="s">
        <v>240</v>
      </c>
      <c r="D48" s="13">
        <f>IFERROR(VLOOKUP(C48,'4.2.2 Bovins 2023 (FAO)'!$C$4:$E$194,2,FALSE),"-")</f>
        <v>11133</v>
      </c>
      <c r="E48" s="13" t="str">
        <f>IFERROR(VLOOKUP(C48,'4.2.2 Bovins 2023 (FAO)'!$C$4:$E$194,3,FALSE),"-")</f>
        <v>Valeur imputée par une agence réceptrice</v>
      </c>
      <c r="F48" s="13">
        <f>IFERROR(VLOOKUP(C48,'4.2.3 Ovins 2023 (FAO)'!$C$4:$E$180,2,FALSE),"-")</f>
        <v>6630</v>
      </c>
      <c r="G48" s="13" t="str">
        <f>IFERROR(VLOOKUP(C48,'4.2.3 Ovins 2023 (FAO)'!$C$4:$E$180,3,FALSE),"-")</f>
        <v>Valeur imputée par une agence réceptrice</v>
      </c>
      <c r="H48" s="13">
        <f>IFERROR(VLOOKUP(C48,'4.2.4 Caprins 2023 (FAO)'!$C$4:$E$179,2,FALSE),"-")</f>
        <v>37480</v>
      </c>
      <c r="I48" s="13" t="str">
        <f>IFERROR(VLOOKUP(C48,'4.2.4 Caprins 2023 (FAO)'!$C$4:$E$179,3,FALSE),"-")</f>
        <v>Valeur imputée par une agence réceptrice</v>
      </c>
    </row>
    <row r="49" spans="3:9" ht="26.5" customHeight="1" x14ac:dyDescent="0.35">
      <c r="C49" s="13" t="s">
        <v>241</v>
      </c>
      <c r="D49" s="13">
        <f>IFERROR(VLOOKUP(C49,'4.2.2 Bovins 2023 (FAO)'!$C$4:$E$194,2,FALSE),"-")</f>
        <v>35628</v>
      </c>
      <c r="E49" s="13" t="str">
        <f>IFERROR(VLOOKUP(C49,'4.2.2 Bovins 2023 (FAO)'!$C$4:$E$194,3,FALSE),"-")</f>
        <v>Valeur imputée par une agence réceptrice</v>
      </c>
      <c r="F49" s="13">
        <f>IFERROR(VLOOKUP(C49,'4.2.3 Ovins 2023 (FAO)'!$C$4:$E$180,2,FALSE),"-")</f>
        <v>45530</v>
      </c>
      <c r="G49" s="13" t="str">
        <f>IFERROR(VLOOKUP(C49,'4.2.3 Ovins 2023 (FAO)'!$C$4:$E$180,3,FALSE),"-")</f>
        <v>Valeur imputée par une agence réceptrice</v>
      </c>
      <c r="H49" s="13">
        <f>IFERROR(VLOOKUP(C49,'4.2.4 Caprins 2023 (FAO)'!$C$4:$E$179,2,FALSE),"-")</f>
        <v>99979</v>
      </c>
      <c r="I49" s="13" t="str">
        <f>IFERROR(VLOOKUP(C49,'4.2.4 Caprins 2023 (FAO)'!$C$4:$E$179,3,FALSE),"-")</f>
        <v>Valeur imputée par une agence réceptrice</v>
      </c>
    </row>
    <row r="50" spans="3:9" ht="26.5" customHeight="1" x14ac:dyDescent="0.35">
      <c r="C50" s="13" t="s">
        <v>243</v>
      </c>
      <c r="D50" s="13">
        <f>IFERROR(VLOOKUP(C50,'4.2.2 Bovins 2023 (FAO)'!$C$4:$E$194,2,FALSE),"-")</f>
        <v>376132</v>
      </c>
      <c r="E50" s="13" t="str">
        <f>IFERROR(VLOOKUP(C50,'4.2.2 Bovins 2023 (FAO)'!$C$4:$E$194,3,FALSE),"-")</f>
        <v>Chiffre officiel</v>
      </c>
      <c r="F50" s="13">
        <f>IFERROR(VLOOKUP(C50,'4.2.3 Ovins 2023 (FAO)'!$C$4:$E$180,2,FALSE),"-")</f>
        <v>1016</v>
      </c>
      <c r="G50" s="13" t="str">
        <f>IFERROR(VLOOKUP(C50,'4.2.3 Ovins 2023 (FAO)'!$C$4:$E$180,3,FALSE),"-")</f>
        <v>Valeur estimée</v>
      </c>
      <c r="H50" s="13">
        <f>IFERROR(VLOOKUP(C50,'4.2.4 Caprins 2023 (FAO)'!$C$4:$E$179,2,FALSE),"-")</f>
        <v>21619</v>
      </c>
      <c r="I50" s="13" t="str">
        <f>IFERROR(VLOOKUP(C50,'4.2.4 Caprins 2023 (FAO)'!$C$4:$E$179,3,FALSE),"-")</f>
        <v>Valeur imputée par une agence réceptrice</v>
      </c>
    </row>
    <row r="51" spans="3:9" ht="26.5" customHeight="1" x14ac:dyDescent="0.35">
      <c r="C51" s="13" t="s">
        <v>244</v>
      </c>
      <c r="D51" s="13">
        <f>IFERROR(VLOOKUP(C51,'4.2.2 Bovins 2023 (FAO)'!$C$4:$E$194,2,FALSE),"-")</f>
        <v>220279</v>
      </c>
      <c r="E51" s="13" t="str">
        <f>IFERROR(VLOOKUP(C51,'4.2.2 Bovins 2023 (FAO)'!$C$4:$E$194,3,FALSE),"-")</f>
        <v>Chiffre officiel</v>
      </c>
      <c r="F51" s="13">
        <f>IFERROR(VLOOKUP(C51,'4.2.3 Ovins 2023 (FAO)'!$C$4:$E$180,2,FALSE),"-")</f>
        <v>706931</v>
      </c>
      <c r="G51" s="13" t="str">
        <f>IFERROR(VLOOKUP(C51,'4.2.3 Ovins 2023 (FAO)'!$C$4:$E$180,3,FALSE),"-")</f>
        <v>Chiffre officiel</v>
      </c>
      <c r="H51" s="13">
        <f>IFERROR(VLOOKUP(C51,'4.2.4 Caprins 2023 (FAO)'!$C$4:$E$179,2,FALSE),"-")</f>
        <v>1175715</v>
      </c>
      <c r="I51" s="13" t="str">
        <f>IFERROR(VLOOKUP(C51,'4.2.4 Caprins 2023 (FAO)'!$C$4:$E$179,3,FALSE),"-")</f>
        <v>Chiffre officiel</v>
      </c>
    </row>
    <row r="52" spans="3:9" ht="26.5" customHeight="1" x14ac:dyDescent="0.35">
      <c r="C52" s="13" t="s">
        <v>245</v>
      </c>
      <c r="D52" s="13">
        <f>IFERROR(VLOOKUP(C52,'4.2.2 Bovins 2023 (FAO)'!$C$4:$E$194,2,FALSE),"-")</f>
        <v>158800</v>
      </c>
      <c r="E52" s="13" t="str">
        <f>IFERROR(VLOOKUP(C52,'4.2.2 Bovins 2023 (FAO)'!$C$4:$E$194,3,FALSE),"-")</f>
        <v>Chiffre officiel</v>
      </c>
      <c r="F52" s="13">
        <f>IFERROR(VLOOKUP(C52,'4.2.3 Ovins 2023 (FAO)'!$C$4:$E$180,2,FALSE),"-")</f>
        <v>536900</v>
      </c>
      <c r="G52" s="13" t="str">
        <f>IFERROR(VLOOKUP(C52,'4.2.3 Ovins 2023 (FAO)'!$C$4:$E$180,3,FALSE),"-")</f>
        <v>Chiffre officiel</v>
      </c>
      <c r="H52" s="13">
        <f>IFERROR(VLOOKUP(C52,'4.2.4 Caprins 2023 (FAO)'!$C$4:$E$179,2,FALSE),"-")</f>
        <v>44900</v>
      </c>
      <c r="I52" s="13" t="str">
        <f>IFERROR(VLOOKUP(C52,'4.2.4 Caprins 2023 (FAO)'!$C$4:$E$179,3,FALSE),"-")</f>
        <v>Chiffre officiel</v>
      </c>
    </row>
    <row r="53" spans="3:9" ht="26.5" customHeight="1" x14ac:dyDescent="0.35">
      <c r="C53" s="13" t="s">
        <v>246</v>
      </c>
      <c r="D53" s="13">
        <f>IFERROR(VLOOKUP(C53,'4.2.2 Bovins 2023 (FAO)'!$C$4:$E$194,2,FALSE),"-")</f>
        <v>299700</v>
      </c>
      <c r="E53" s="13" t="str">
        <f>IFERROR(VLOOKUP(C53,'4.2.2 Bovins 2023 (FAO)'!$C$4:$E$194,3,FALSE),"-")</f>
        <v>Chiffre officiel</v>
      </c>
      <c r="F53" s="13">
        <f>IFERROR(VLOOKUP(C53,'4.2.3 Ovins 2023 (FAO)'!$C$4:$E$180,2,FALSE),"-")</f>
        <v>612593</v>
      </c>
      <c r="G53" s="13" t="str">
        <f>IFERROR(VLOOKUP(C53,'4.2.3 Ovins 2023 (FAO)'!$C$4:$E$180,3,FALSE),"-")</f>
        <v>Valeur imputée par une agence réceptrice</v>
      </c>
      <c r="H53" s="13">
        <f>IFERROR(VLOOKUP(C53,'4.2.4 Caprins 2023 (FAO)'!$C$4:$E$179,2,FALSE),"-")</f>
        <v>370000</v>
      </c>
      <c r="I53" s="13" t="str">
        <f>IFERROR(VLOOKUP(C53,'4.2.4 Caprins 2023 (FAO)'!$C$4:$E$179,3,FALSE),"-")</f>
        <v>Valeur estimée</v>
      </c>
    </row>
    <row r="54" spans="3:9" ht="26.5" customHeight="1" x14ac:dyDescent="0.35">
      <c r="C54" s="13" t="s">
        <v>247</v>
      </c>
      <c r="D54" s="13">
        <f>IFERROR(VLOOKUP(C54,'4.2.2 Bovins 2023 (FAO)'!$C$4:$E$194,2,FALSE),"-")</f>
        <v>443850</v>
      </c>
      <c r="E54" s="13" t="str">
        <f>IFERROR(VLOOKUP(C54,'4.2.2 Bovins 2023 (FAO)'!$C$4:$E$194,3,FALSE),"-")</f>
        <v>Chiffre officiel</v>
      </c>
      <c r="F54" s="13">
        <f>IFERROR(VLOOKUP(C54,'4.2.3 Ovins 2023 (FAO)'!$C$4:$E$180,2,FALSE),"-")</f>
        <v>65430</v>
      </c>
      <c r="G54" s="13" t="str">
        <f>IFERROR(VLOOKUP(C54,'4.2.3 Ovins 2023 (FAO)'!$C$4:$E$180,3,FALSE),"-")</f>
        <v>Chiffre officiel</v>
      </c>
      <c r="H54" s="13">
        <f>IFERROR(VLOOKUP(C54,'4.2.4 Caprins 2023 (FAO)'!$C$4:$E$179,2,FALSE),"-")</f>
        <v>0</v>
      </c>
      <c r="I54" s="13" t="str">
        <f>IFERROR(VLOOKUP(C54,'4.2.4 Caprins 2023 (FAO)'!$C$4:$E$179,3,FALSE),"-")</f>
        <v>Chiffre officiel</v>
      </c>
    </row>
    <row r="55" spans="3:9" ht="26.5" customHeight="1" x14ac:dyDescent="0.35">
      <c r="C55" s="13" t="s">
        <v>248</v>
      </c>
      <c r="D55" s="13">
        <f>IFERROR(VLOOKUP(C55,'4.2.2 Bovins 2023 (FAO)'!$C$4:$E$194,2,FALSE),"-")</f>
        <v>59314</v>
      </c>
      <c r="E55" s="13" t="str">
        <f>IFERROR(VLOOKUP(C55,'4.2.2 Bovins 2023 (FAO)'!$C$4:$E$194,3,FALSE),"-")</f>
        <v>Valeur estimée</v>
      </c>
      <c r="F55" s="13">
        <f>IFERROR(VLOOKUP(C55,'4.2.3 Ovins 2023 (FAO)'!$C$4:$E$180,2,FALSE),"-")</f>
        <v>215665</v>
      </c>
      <c r="G55" s="13" t="str">
        <f>IFERROR(VLOOKUP(C55,'4.2.3 Ovins 2023 (FAO)'!$C$4:$E$180,3,FALSE),"-")</f>
        <v>Valeur imputée par une agence réceptrice</v>
      </c>
      <c r="H55" s="13">
        <f>IFERROR(VLOOKUP(C55,'4.2.4 Caprins 2023 (FAO)'!$C$4:$E$179,2,FALSE),"-")</f>
        <v>185460</v>
      </c>
      <c r="I55" s="13" t="str">
        <f>IFERROR(VLOOKUP(C55,'4.2.4 Caprins 2023 (FAO)'!$C$4:$E$179,3,FALSE),"-")</f>
        <v>Valeur imputée par une agence réceptrice</v>
      </c>
    </row>
    <row r="56" spans="3:9" ht="26.5" customHeight="1" x14ac:dyDescent="0.35">
      <c r="C56" s="13" t="s">
        <v>249</v>
      </c>
      <c r="D56" s="13">
        <f>IFERROR(VLOOKUP(C56,'4.2.2 Bovins 2023 (FAO)'!$C$4:$E$194,2,FALSE),"-")</f>
        <v>3023</v>
      </c>
      <c r="E56" s="13" t="str">
        <f>IFERROR(VLOOKUP(C56,'4.2.2 Bovins 2023 (FAO)'!$C$4:$E$194,3,FALSE),"-")</f>
        <v>Valeur imputée par une agence réceptrice</v>
      </c>
      <c r="F56" s="13">
        <f>IFERROR(VLOOKUP(C56,'4.2.3 Ovins 2023 (FAO)'!$C$4:$E$180,2,FALSE),"-")</f>
        <v>1890</v>
      </c>
      <c r="G56" s="13" t="str">
        <f>IFERROR(VLOOKUP(C56,'4.2.3 Ovins 2023 (FAO)'!$C$4:$E$180,3,FALSE),"-")</f>
        <v>Valeur imputée par une agence réceptrice</v>
      </c>
      <c r="H56" s="13">
        <f>IFERROR(VLOOKUP(C56,'4.2.4 Caprins 2023 (FAO)'!$C$4:$E$179,2,FALSE),"-")</f>
        <v>3387</v>
      </c>
      <c r="I56" s="13" t="str">
        <f>IFERROR(VLOOKUP(C56,'4.2.4 Caprins 2023 (FAO)'!$C$4:$E$179,3,FALSE),"-")</f>
        <v>Valeur imputée par une agence réceptrice</v>
      </c>
    </row>
    <row r="57" spans="3:9" ht="26.5" customHeight="1" x14ac:dyDescent="0.35">
      <c r="C57" s="13" t="s">
        <v>661</v>
      </c>
      <c r="D57" s="13">
        <f>IFERROR(VLOOKUP(C57,'4.2.2 Bovins 2023 (FAO)'!$C$4:$E$194,2,FALSE),"-")</f>
        <v>1321000</v>
      </c>
      <c r="E57" s="13" t="str">
        <f>IFERROR(VLOOKUP(C57,'4.2.2 Bovins 2023 (FAO)'!$C$4:$E$194,3,FALSE),"-")</f>
        <v>Chiffre officiel</v>
      </c>
      <c r="F57" s="13">
        <f>IFERROR(VLOOKUP(C57,'4.2.3 Ovins 2023 (FAO)'!$C$4:$E$180,2,FALSE),"-")</f>
        <v>1366000</v>
      </c>
      <c r="G57" s="13" t="str">
        <f>IFERROR(VLOOKUP(C57,'4.2.3 Ovins 2023 (FAO)'!$C$4:$E$180,3,FALSE),"-")</f>
        <v>Chiffre officiel</v>
      </c>
      <c r="H57" s="13">
        <f>IFERROR(VLOOKUP(C57,'4.2.4 Caprins 2023 (FAO)'!$C$4:$E$179,2,FALSE),"-")</f>
        <v>797000</v>
      </c>
      <c r="I57" s="13" t="str">
        <f>IFERROR(VLOOKUP(C57,'4.2.4 Caprins 2023 (FAO)'!$C$4:$E$179,3,FALSE),"-")</f>
        <v>Chiffre officiel</v>
      </c>
    </row>
    <row r="58" spans="3:9" ht="26.5" customHeight="1" x14ac:dyDescent="0.35">
      <c r="C58" s="13" t="s">
        <v>676</v>
      </c>
      <c r="D58" s="13">
        <f>IFERROR(VLOOKUP(C58,'4.2.2 Bovins 2023 (FAO)'!$C$4:$E$194,2,FALSE),"-")</f>
        <v>106222</v>
      </c>
      <c r="E58" s="13" t="str">
        <f>IFERROR(VLOOKUP(C58,'4.2.2 Bovins 2023 (FAO)'!$C$4:$E$194,3,FALSE),"-")</f>
        <v>Valeur imputée par une agence réceptrice</v>
      </c>
      <c r="F58" s="13">
        <f>IFERROR(VLOOKUP(C58,'4.2.3 Ovins 2023 (FAO)'!$C$4:$E$180,2,FALSE),"-")</f>
        <v>2529</v>
      </c>
      <c r="G58" s="13" t="str">
        <f>IFERROR(VLOOKUP(C58,'4.2.3 Ovins 2023 (FAO)'!$C$4:$E$180,3,FALSE),"-")</f>
        <v>Valeur imputée par une agence réceptrice</v>
      </c>
      <c r="H58" s="13">
        <f>IFERROR(VLOOKUP(C58,'4.2.4 Caprins 2023 (FAO)'!$C$4:$E$179,2,FALSE),"-")</f>
        <v>5332</v>
      </c>
      <c r="I58" s="13" t="str">
        <f>IFERROR(VLOOKUP(C58,'4.2.4 Caprins 2023 (FAO)'!$C$4:$E$179,3,FALSE),"-")</f>
        <v>Valeur estimée</v>
      </c>
    </row>
    <row r="59" spans="3:9" ht="26.5" customHeight="1" x14ac:dyDescent="0.35">
      <c r="C59" s="13" t="s">
        <v>250</v>
      </c>
      <c r="D59" s="13">
        <f>IFERROR(VLOOKUP(C59,'4.2.2 Bovins 2023 (FAO)'!$C$4:$E$194,2,FALSE),"-")</f>
        <v>85185</v>
      </c>
      <c r="E59" s="13" t="str">
        <f>IFERROR(VLOOKUP(C59,'4.2.2 Bovins 2023 (FAO)'!$C$4:$E$194,3,FALSE),"-")</f>
        <v>Valeur imputée par une agence réceptrice</v>
      </c>
      <c r="F59" s="13">
        <f>IFERROR(VLOOKUP(C59,'4.2.3 Ovins 2023 (FAO)'!$C$4:$E$180,2,FALSE),"-")</f>
        <v>257010</v>
      </c>
      <c r="G59" s="13" t="str">
        <f>IFERROR(VLOOKUP(C59,'4.2.3 Ovins 2023 (FAO)'!$C$4:$E$180,3,FALSE),"-")</f>
        <v>Valeur imputée par une agence réceptrice</v>
      </c>
      <c r="H59" s="13">
        <f>IFERROR(VLOOKUP(C59,'4.2.4 Caprins 2023 (FAO)'!$C$4:$E$179,2,FALSE),"-")</f>
        <v>3326998</v>
      </c>
      <c r="I59" s="13" t="str">
        <f>IFERROR(VLOOKUP(C59,'4.2.4 Caprins 2023 (FAO)'!$C$4:$E$179,3,FALSE),"-")</f>
        <v>Valeur estimée</v>
      </c>
    </row>
    <row r="60" spans="3:9" ht="26.5" customHeight="1" x14ac:dyDescent="0.35">
      <c r="C60" s="13" t="s">
        <v>662</v>
      </c>
      <c r="D60" s="13">
        <f>IFERROR(VLOOKUP(C60,'4.2.2 Bovins 2023 (FAO)'!$C$4:$E$194,2,FALSE),"-")</f>
        <v>1161621</v>
      </c>
      <c r="E60" s="13" t="str">
        <f>IFERROR(VLOOKUP(C60,'4.2.2 Bovins 2023 (FAO)'!$C$4:$E$194,3,FALSE),"-")</f>
        <v>Valeur imputée par une agence réceptrice</v>
      </c>
      <c r="F60" s="13">
        <f>IFERROR(VLOOKUP(C60,'4.2.3 Ovins 2023 (FAO)'!$C$4:$E$180,2,FALSE),"-")</f>
        <v>508374</v>
      </c>
      <c r="G60" s="13" t="str">
        <f>IFERROR(VLOOKUP(C60,'4.2.3 Ovins 2023 (FAO)'!$C$4:$E$180,3,FALSE),"-")</f>
        <v>Valeur imputée par une agence réceptrice</v>
      </c>
      <c r="H60" s="13">
        <f>IFERROR(VLOOKUP(C60,'4.2.4 Caprins 2023 (FAO)'!$C$4:$E$179,2,FALSE),"-")</f>
        <v>9819</v>
      </c>
      <c r="I60" s="13" t="str">
        <f>IFERROR(VLOOKUP(C60,'4.2.4 Caprins 2023 (FAO)'!$C$4:$E$179,3,FALSE),"-")</f>
        <v>Valeur estimée</v>
      </c>
    </row>
    <row r="61" spans="3:9" ht="26.5" customHeight="1" x14ac:dyDescent="0.35">
      <c r="C61" s="13" t="s">
        <v>663</v>
      </c>
      <c r="D61" s="13">
        <f>IFERROR(VLOOKUP(C61,'4.2.2 Bovins 2023 (FAO)'!$C$4:$E$194,2,FALSE),"-")</f>
        <v>250439</v>
      </c>
      <c r="E61" s="13" t="str">
        <f>IFERROR(VLOOKUP(C61,'4.2.2 Bovins 2023 (FAO)'!$C$4:$E$194,3,FALSE),"-")</f>
        <v>Valeur estimée</v>
      </c>
      <c r="F61" s="13" t="str">
        <f>IFERROR(VLOOKUP(C61,'4.2.3 Ovins 2023 (FAO)'!$C$4:$E$180,2,FALSE),"-")</f>
        <v>-</v>
      </c>
      <c r="G61" s="13" t="str">
        <f>IFERROR(VLOOKUP(C61,'4.2.3 Ovins 2023 (FAO)'!$C$4:$E$180,3,FALSE),"-")</f>
        <v>-</v>
      </c>
      <c r="H61" s="13">
        <f>IFERROR(VLOOKUP(C61,'4.2.4 Caprins 2023 (FAO)'!$C$4:$E$179,2,FALSE),"-")</f>
        <v>749119</v>
      </c>
      <c r="I61" s="13" t="str">
        <f>IFERROR(VLOOKUP(C61,'4.2.4 Caprins 2023 (FAO)'!$C$4:$E$179,3,FALSE),"-")</f>
        <v>Valeur imputée par une agence réceptrice</v>
      </c>
    </row>
    <row r="62" spans="3:9" ht="26.5" customHeight="1" x14ac:dyDescent="0.35">
      <c r="C62" s="13" t="s">
        <v>251</v>
      </c>
      <c r="D62" s="13">
        <f>IFERROR(VLOOKUP(C62,'4.2.2 Bovins 2023 (FAO)'!$C$4:$E$194,2,FALSE),"-")</f>
        <v>2450510</v>
      </c>
      <c r="E62" s="13" t="str">
        <f>IFERROR(VLOOKUP(C62,'4.2.2 Bovins 2023 (FAO)'!$C$4:$E$194,3,FALSE),"-")</f>
        <v>Chiffre officiel</v>
      </c>
      <c r="F62" s="13">
        <f>IFERROR(VLOOKUP(C62,'4.2.3 Ovins 2023 (FAO)'!$C$4:$E$180,2,FALSE),"-")</f>
        <v>8370900</v>
      </c>
      <c r="G62" s="13" t="str">
        <f>IFERROR(VLOOKUP(C62,'4.2.3 Ovins 2023 (FAO)'!$C$4:$E$180,3,FALSE),"-")</f>
        <v>Chiffre officiel</v>
      </c>
      <c r="H62" s="13">
        <f>IFERROR(VLOOKUP(C62,'4.2.4 Caprins 2023 (FAO)'!$C$4:$E$179,2,FALSE),"-")</f>
        <v>1151540</v>
      </c>
      <c r="I62" s="13" t="str">
        <f>IFERROR(VLOOKUP(C62,'4.2.4 Caprins 2023 (FAO)'!$C$4:$E$179,3,FALSE),"-")</f>
        <v>Chiffre officiel</v>
      </c>
    </row>
    <row r="63" spans="3:9" ht="26.5" customHeight="1" x14ac:dyDescent="0.35">
      <c r="C63" s="13" t="s">
        <v>252</v>
      </c>
      <c r="D63" s="13">
        <f>IFERROR(VLOOKUP(C63,'4.2.2 Bovins 2023 (FAO)'!$C$4:$E$194,2,FALSE),"-")</f>
        <v>31750</v>
      </c>
      <c r="E63" s="13" t="str">
        <f>IFERROR(VLOOKUP(C63,'4.2.2 Bovins 2023 (FAO)'!$C$4:$E$194,3,FALSE),"-")</f>
        <v>Chiffre officiel</v>
      </c>
      <c r="F63" s="13">
        <f>IFERROR(VLOOKUP(C63,'4.2.3 Ovins 2023 (FAO)'!$C$4:$E$180,2,FALSE),"-")</f>
        <v>13030</v>
      </c>
      <c r="G63" s="13" t="str">
        <f>IFERROR(VLOOKUP(C63,'4.2.3 Ovins 2023 (FAO)'!$C$4:$E$180,3,FALSE),"-")</f>
        <v>Chiffre officiel</v>
      </c>
      <c r="H63" s="13">
        <f>IFERROR(VLOOKUP(C63,'4.2.4 Caprins 2023 (FAO)'!$C$4:$E$179,2,FALSE),"-")</f>
        <v>500</v>
      </c>
      <c r="I63" s="13" t="str">
        <f>IFERROR(VLOOKUP(C63,'4.2.4 Caprins 2023 (FAO)'!$C$4:$E$179,3,FALSE),"-")</f>
        <v>Chiffre officiel</v>
      </c>
    </row>
    <row r="64" spans="3:9" ht="26.5" customHeight="1" x14ac:dyDescent="0.35">
      <c r="C64" s="13" t="s">
        <v>253</v>
      </c>
      <c r="D64" s="13">
        <f>IFERROR(VLOOKUP(C64,'4.2.2 Bovins 2023 (FAO)'!$C$4:$E$194,2,FALSE),"-")</f>
        <v>74400</v>
      </c>
      <c r="E64" s="13" t="str">
        <f>IFERROR(VLOOKUP(C64,'4.2.2 Bovins 2023 (FAO)'!$C$4:$E$194,3,FALSE),"-")</f>
        <v>Valeur imputée par une agence réceptrice</v>
      </c>
      <c r="F64" s="13">
        <f>IFERROR(VLOOKUP(C64,'4.2.3 Ovins 2023 (FAO)'!$C$4:$E$180,2,FALSE),"-")</f>
        <v>9317</v>
      </c>
      <c r="G64" s="13" t="str">
        <f>IFERROR(VLOOKUP(C64,'4.2.3 Ovins 2023 (FAO)'!$C$4:$E$180,3,FALSE),"-")</f>
        <v>Valeur estimée</v>
      </c>
      <c r="H64" s="13">
        <f>IFERROR(VLOOKUP(C64,'4.2.4 Caprins 2023 (FAO)'!$C$4:$E$179,2,FALSE),"-")</f>
        <v>172606</v>
      </c>
      <c r="I64" s="13" t="str">
        <f>IFERROR(VLOOKUP(C64,'4.2.4 Caprins 2023 (FAO)'!$C$4:$E$179,3,FALSE),"-")</f>
        <v>Valeur imputée par une agence réceptrice</v>
      </c>
    </row>
    <row r="65" spans="3:9" ht="26.5" customHeight="1" x14ac:dyDescent="0.35">
      <c r="C65" s="13" t="s">
        <v>664</v>
      </c>
      <c r="D65" s="13">
        <f>IFERROR(VLOOKUP(C65,'4.2.2 Bovins 2023 (FAO)'!$C$4:$E$194,2,FALSE),"-")</f>
        <v>33254800</v>
      </c>
      <c r="E65" s="13" t="str">
        <f>IFERROR(VLOOKUP(C65,'4.2.2 Bovins 2023 (FAO)'!$C$4:$E$194,3,FALSE),"-")</f>
        <v>Chiffre officiel</v>
      </c>
      <c r="F65" s="13">
        <f>IFERROR(VLOOKUP(C65,'4.2.3 Ovins 2023 (FAO)'!$C$4:$E$180,2,FALSE),"-")</f>
        <v>2263800</v>
      </c>
      <c r="G65" s="13" t="str">
        <f>IFERROR(VLOOKUP(C65,'4.2.3 Ovins 2023 (FAO)'!$C$4:$E$180,3,FALSE),"-")</f>
        <v>Chiffre officiel</v>
      </c>
      <c r="H65" s="13">
        <f>IFERROR(VLOOKUP(C65,'4.2.4 Caprins 2023 (FAO)'!$C$4:$E$179,2,FALSE),"-")</f>
        <v>636600</v>
      </c>
      <c r="I65" s="13" t="str">
        <f>IFERROR(VLOOKUP(C65,'4.2.4 Caprins 2023 (FAO)'!$C$4:$E$179,3,FALSE),"-")</f>
        <v>Chiffre officiel</v>
      </c>
    </row>
    <row r="66" spans="3:9" ht="26.5" customHeight="1" x14ac:dyDescent="0.35">
      <c r="C66" s="13" t="s">
        <v>665</v>
      </c>
      <c r="D66" s="13">
        <f>IFERROR(VLOOKUP(C66,'4.2.2 Bovins 2023 (FAO)'!$C$4:$E$194,2,FALSE),"-")</f>
        <v>3858722</v>
      </c>
      <c r="E66" s="13" t="str">
        <f>IFERROR(VLOOKUP(C66,'4.2.2 Bovins 2023 (FAO)'!$C$4:$E$194,3,FALSE),"-")</f>
        <v>Valeur imputée par une agence réceptrice</v>
      </c>
      <c r="F66" s="13">
        <f>IFERROR(VLOOKUP(C66,'4.2.3 Ovins 2023 (FAO)'!$C$4:$E$180,2,FALSE),"-")</f>
        <v>12306017</v>
      </c>
      <c r="G66" s="13" t="str">
        <f>IFERROR(VLOOKUP(C66,'4.2.3 Ovins 2023 (FAO)'!$C$4:$E$180,3,FALSE),"-")</f>
        <v>Valeur imputée par une agence réceptrice</v>
      </c>
      <c r="H66" s="13">
        <f>IFERROR(VLOOKUP(C66,'4.2.4 Caprins 2023 (FAO)'!$C$4:$E$179,2,FALSE),"-")</f>
        <v>13959076</v>
      </c>
      <c r="I66" s="13" t="str">
        <f>IFERROR(VLOOKUP(C66,'4.2.4 Caprins 2023 (FAO)'!$C$4:$E$179,3,FALSE),"-")</f>
        <v>Valeur imputée par une agence réceptrice</v>
      </c>
    </row>
    <row r="67" spans="3:9" ht="26.5" customHeight="1" x14ac:dyDescent="0.35">
      <c r="C67" s="13" t="s">
        <v>675</v>
      </c>
      <c r="D67" s="13">
        <f>IFERROR(VLOOKUP(C67,'4.2.2 Bovins 2023 (FAO)'!$C$4:$E$194,2,FALSE),"-")</f>
        <v>7521575</v>
      </c>
      <c r="E67" s="13" t="str">
        <f>IFERROR(VLOOKUP(C67,'4.2.2 Bovins 2023 (FAO)'!$C$4:$E$194,3,FALSE),"-")</f>
        <v>Valeur imputée par une agence réceptrice</v>
      </c>
      <c r="F67" s="13">
        <f>IFERROR(VLOOKUP(C67,'4.2.3 Ovins 2023 (FAO)'!$C$4:$E$180,2,FALSE),"-")</f>
        <v>10728146</v>
      </c>
      <c r="G67" s="13" t="str">
        <f>IFERROR(VLOOKUP(C67,'4.2.3 Ovins 2023 (FAO)'!$C$4:$E$180,3,FALSE),"-")</f>
        <v>Valeur imputée par une agence réceptrice</v>
      </c>
      <c r="H67" s="13">
        <f>IFERROR(VLOOKUP(C67,'4.2.4 Caprins 2023 (FAO)'!$C$4:$E$179,2,FALSE),"-")</f>
        <v>983973</v>
      </c>
      <c r="I67" s="13" t="str">
        <f>IFERROR(VLOOKUP(C67,'4.2.4 Caprins 2023 (FAO)'!$C$4:$E$179,3,FALSE),"-")</f>
        <v>Valeur imputée par une agence réceptrice</v>
      </c>
    </row>
    <row r="68" spans="3:9" ht="26.5" customHeight="1" x14ac:dyDescent="0.35">
      <c r="C68" s="13" t="s">
        <v>256</v>
      </c>
      <c r="D68" s="13">
        <f>IFERROR(VLOOKUP(C68,'4.2.2 Bovins 2023 (FAO)'!$C$4:$E$194,2,FALSE),"-")</f>
        <v>21519</v>
      </c>
      <c r="E68" s="13" t="str">
        <f>IFERROR(VLOOKUP(C68,'4.2.2 Bovins 2023 (FAO)'!$C$4:$E$194,3,FALSE),"-")</f>
        <v>Chiffre officiel</v>
      </c>
      <c r="F68" s="13">
        <f>IFERROR(VLOOKUP(C68,'4.2.3 Ovins 2023 (FAO)'!$C$4:$E$180,2,FALSE),"-")</f>
        <v>8828</v>
      </c>
      <c r="G68" s="13" t="str">
        <f>IFERROR(VLOOKUP(C68,'4.2.3 Ovins 2023 (FAO)'!$C$4:$E$180,3,FALSE),"-")</f>
        <v>Chiffre officiel</v>
      </c>
      <c r="H68" s="13">
        <f>IFERROR(VLOOKUP(C68,'4.2.4 Caprins 2023 (FAO)'!$C$4:$E$179,2,FALSE),"-")</f>
        <v>18784</v>
      </c>
      <c r="I68" s="13" t="str">
        <f>IFERROR(VLOOKUP(C68,'4.2.4 Caprins 2023 (FAO)'!$C$4:$E$179,3,FALSE),"-")</f>
        <v>Valeur imputée par une agence réceptrice</v>
      </c>
    </row>
    <row r="69" spans="3:9" ht="26.5" customHeight="1" x14ac:dyDescent="0.35">
      <c r="C69" s="13" t="s">
        <v>257</v>
      </c>
      <c r="D69" s="13">
        <f>IFERROR(VLOOKUP(C69,'4.2.2 Bovins 2023 (FAO)'!$C$4:$E$194,2,FALSE),"-")</f>
        <v>262250</v>
      </c>
      <c r="E69" s="13" t="str">
        <f>IFERROR(VLOOKUP(C69,'4.2.2 Bovins 2023 (FAO)'!$C$4:$E$194,3,FALSE),"-")</f>
        <v>Chiffre officiel</v>
      </c>
      <c r="F69" s="13">
        <f>IFERROR(VLOOKUP(C69,'4.2.3 Ovins 2023 (FAO)'!$C$4:$E$180,2,FALSE),"-")</f>
        <v>54200</v>
      </c>
      <c r="G69" s="13" t="str">
        <f>IFERROR(VLOOKUP(C69,'4.2.3 Ovins 2023 (FAO)'!$C$4:$E$180,3,FALSE),"-")</f>
        <v>Chiffre officiel</v>
      </c>
      <c r="H69" s="13">
        <f>IFERROR(VLOOKUP(C69,'4.2.4 Caprins 2023 (FAO)'!$C$4:$E$179,2,FALSE),"-")</f>
        <v>0</v>
      </c>
      <c r="I69" s="13" t="str">
        <f>IFERROR(VLOOKUP(C69,'4.2.4 Caprins 2023 (FAO)'!$C$4:$E$179,3,FALSE),"-")</f>
        <v>Valeur manquante</v>
      </c>
    </row>
    <row r="70" spans="3:9" ht="26.5" customHeight="1" x14ac:dyDescent="0.35">
      <c r="C70" s="13" t="s">
        <v>258</v>
      </c>
      <c r="D70" s="13">
        <f>IFERROR(VLOOKUP(C70,'4.2.2 Bovins 2023 (FAO)'!$C$4:$E$194,2,FALSE),"-")</f>
        <v>4038060</v>
      </c>
      <c r="E70" s="13" t="str">
        <f>IFERROR(VLOOKUP(C70,'4.2.2 Bovins 2023 (FAO)'!$C$4:$E$194,3,FALSE),"-")</f>
        <v>Chiffre officiel</v>
      </c>
      <c r="F70" s="13">
        <f>IFERROR(VLOOKUP(C70,'4.2.3 Ovins 2023 (FAO)'!$C$4:$E$180,2,FALSE),"-")</f>
        <v>3730620</v>
      </c>
      <c r="G70" s="13" t="str">
        <f>IFERROR(VLOOKUP(C70,'4.2.3 Ovins 2023 (FAO)'!$C$4:$E$180,3,FALSE),"-")</f>
        <v>Chiffre officiel</v>
      </c>
      <c r="H70" s="13">
        <f>IFERROR(VLOOKUP(C70,'4.2.4 Caprins 2023 (FAO)'!$C$4:$E$179,2,FALSE),"-")</f>
        <v>627430</v>
      </c>
      <c r="I70" s="13" t="str">
        <f>IFERROR(VLOOKUP(C70,'4.2.4 Caprins 2023 (FAO)'!$C$4:$E$179,3,FALSE),"-")</f>
        <v>Chiffre officiel</v>
      </c>
    </row>
    <row r="71" spans="3:9" ht="26.5" customHeight="1" x14ac:dyDescent="0.35">
      <c r="C71" s="13" t="s">
        <v>259</v>
      </c>
      <c r="D71" s="13">
        <f>IFERROR(VLOOKUP(C71,'4.2.2 Bovins 2023 (FAO)'!$C$4:$E$194,2,FALSE),"-")</f>
        <v>7553</v>
      </c>
      <c r="E71" s="13" t="str">
        <f>IFERROR(VLOOKUP(C71,'4.2.2 Bovins 2023 (FAO)'!$C$4:$E$194,3,FALSE),"-")</f>
        <v>Valeur estimée</v>
      </c>
      <c r="F71" s="13">
        <f>IFERROR(VLOOKUP(C71,'4.2.3 Ovins 2023 (FAO)'!$C$4:$E$180,2,FALSE),"-")</f>
        <v>67832</v>
      </c>
      <c r="G71" s="13" t="str">
        <f>IFERROR(VLOOKUP(C71,'4.2.3 Ovins 2023 (FAO)'!$C$4:$E$180,3,FALSE),"-")</f>
        <v>Valeur imputée par une agence réceptrice</v>
      </c>
      <c r="H71" s="13">
        <f>IFERROR(VLOOKUP(C71,'4.2.4 Caprins 2023 (FAO)'!$C$4:$E$179,2,FALSE),"-")</f>
        <v>34095</v>
      </c>
      <c r="I71" s="13" t="str">
        <f>IFERROR(VLOOKUP(C71,'4.2.4 Caprins 2023 (FAO)'!$C$4:$E$179,3,FALSE),"-")</f>
        <v>Valeur imputée par une agence réceptrice</v>
      </c>
    </row>
    <row r="72" spans="3:9" ht="26.5" customHeight="1" x14ac:dyDescent="0.35">
      <c r="C72" s="13" t="s">
        <v>260</v>
      </c>
      <c r="D72" s="13">
        <f>IFERROR(VLOOKUP(C72,'4.2.2 Bovins 2023 (FAO)'!$C$4:$E$194,2,FALSE),"-")</f>
        <v>21141</v>
      </c>
      <c r="E72" s="13" t="str">
        <f>IFERROR(VLOOKUP(C72,'4.2.2 Bovins 2023 (FAO)'!$C$4:$E$194,3,FALSE),"-")</f>
        <v>Valeur imputée par une agence réceptrice</v>
      </c>
      <c r="F72" s="13">
        <f>IFERROR(VLOOKUP(C72,'4.2.3 Ovins 2023 (FAO)'!$C$4:$E$180,2,FALSE),"-")</f>
        <v>59275</v>
      </c>
      <c r="G72" s="13" t="str">
        <f>IFERROR(VLOOKUP(C72,'4.2.3 Ovins 2023 (FAO)'!$C$4:$E$180,3,FALSE),"-")</f>
        <v>Valeur estimée</v>
      </c>
      <c r="H72" s="13">
        <f>IFERROR(VLOOKUP(C72,'4.2.4 Caprins 2023 (FAO)'!$C$4:$E$179,2,FALSE),"-")</f>
        <v>78700</v>
      </c>
      <c r="I72" s="13" t="str">
        <f>IFERROR(VLOOKUP(C72,'4.2.4 Caprins 2023 (FAO)'!$C$4:$E$179,3,FALSE),"-")</f>
        <v>Valeur imputée par une agence réceptrice</v>
      </c>
    </row>
    <row r="73" spans="3:9" ht="26.5" customHeight="1" x14ac:dyDescent="0.35">
      <c r="C73" s="13" t="s">
        <v>261</v>
      </c>
      <c r="D73" s="13">
        <f>IFERROR(VLOOKUP(C73,'4.2.2 Bovins 2023 (FAO)'!$C$4:$E$194,2,FALSE),"-")</f>
        <v>276408</v>
      </c>
      <c r="E73" s="13" t="str">
        <f>IFERROR(VLOOKUP(C73,'4.2.2 Bovins 2023 (FAO)'!$C$4:$E$194,3,FALSE),"-")</f>
        <v>Valeur estimée</v>
      </c>
      <c r="F73" s="13">
        <f>IFERROR(VLOOKUP(C73,'4.2.3 Ovins 2023 (FAO)'!$C$4:$E$180,2,FALSE),"-")</f>
        <v>172169</v>
      </c>
      <c r="G73" s="13" t="str">
        <f>IFERROR(VLOOKUP(C73,'4.2.3 Ovins 2023 (FAO)'!$C$4:$E$180,3,FALSE),"-")</f>
        <v>Valeur estimée</v>
      </c>
      <c r="H73" s="13" t="str">
        <f>IFERROR(VLOOKUP(C73,'4.2.4 Caprins 2023 (FAO)'!$C$4:$E$179,2,FALSE),"-")</f>
        <v>-</v>
      </c>
      <c r="I73" s="13" t="str">
        <f>IFERROR(VLOOKUP(C73,'4.2.4 Caprins 2023 (FAO)'!$C$4:$E$179,3,FALSE),"-")</f>
        <v>-</v>
      </c>
    </row>
    <row r="74" spans="3:9" ht="26.5" customHeight="1" x14ac:dyDescent="0.35">
      <c r="C74" s="13" t="s">
        <v>262</v>
      </c>
      <c r="D74" s="13">
        <f>IFERROR(VLOOKUP(C74,'4.2.2 Bovins 2023 (FAO)'!$C$4:$E$194,2,FALSE),"-")</f>
        <v>298755</v>
      </c>
      <c r="E74" s="13" t="str">
        <f>IFERROR(VLOOKUP(C74,'4.2.2 Bovins 2023 (FAO)'!$C$4:$E$194,3,FALSE),"-")</f>
        <v>Valeur imputée par une agence réceptrice</v>
      </c>
      <c r="F74" s="13">
        <f>IFERROR(VLOOKUP(C74,'4.2.3 Ovins 2023 (FAO)'!$C$4:$E$180,2,FALSE),"-")</f>
        <v>1231640</v>
      </c>
      <c r="G74" s="13" t="str">
        <f>IFERROR(VLOOKUP(C74,'4.2.3 Ovins 2023 (FAO)'!$C$4:$E$180,3,FALSE),"-")</f>
        <v>Valeur imputée par une agence réceptrice</v>
      </c>
      <c r="H74" s="13">
        <f>IFERROR(VLOOKUP(C74,'4.2.4 Caprins 2023 (FAO)'!$C$4:$E$179,2,FALSE),"-")</f>
        <v>2066740</v>
      </c>
      <c r="I74" s="13" t="str">
        <f>IFERROR(VLOOKUP(C74,'4.2.4 Caprins 2023 (FAO)'!$C$4:$E$179,3,FALSE),"-")</f>
        <v>Valeur imputée par une agence réceptrice</v>
      </c>
    </row>
    <row r="75" spans="3:9" ht="26.5" customHeight="1" x14ac:dyDescent="0.35">
      <c r="C75" s="13" t="s">
        <v>263</v>
      </c>
      <c r="D75" s="13">
        <f>IFERROR(VLOOKUP(C75,'4.2.2 Bovins 2023 (FAO)'!$C$4:$E$194,2,FALSE),"-")</f>
        <v>151960</v>
      </c>
      <c r="E75" s="13" t="str">
        <f>IFERROR(VLOOKUP(C75,'4.2.2 Bovins 2023 (FAO)'!$C$4:$E$194,3,FALSE),"-")</f>
        <v>Chiffre officiel</v>
      </c>
      <c r="F75" s="13">
        <f>IFERROR(VLOOKUP(C75,'4.2.3 Ovins 2023 (FAO)'!$C$4:$E$180,2,FALSE),"-")</f>
        <v>4839290</v>
      </c>
      <c r="G75" s="13" t="str">
        <f>IFERROR(VLOOKUP(C75,'4.2.3 Ovins 2023 (FAO)'!$C$4:$E$180,3,FALSE),"-")</f>
        <v>Chiffre officiel</v>
      </c>
      <c r="H75" s="13">
        <f>IFERROR(VLOOKUP(C75,'4.2.4 Caprins 2023 (FAO)'!$C$4:$E$179,2,FALSE),"-")</f>
        <v>1959630</v>
      </c>
      <c r="I75" s="13" t="str">
        <f>IFERROR(VLOOKUP(C75,'4.2.4 Caprins 2023 (FAO)'!$C$4:$E$179,3,FALSE),"-")</f>
        <v>Chiffre officiel</v>
      </c>
    </row>
    <row r="76" spans="3:9" ht="26.5" customHeight="1" x14ac:dyDescent="0.35">
      <c r="C76" s="13" t="s">
        <v>264</v>
      </c>
      <c r="D76" s="13">
        <f>IFERROR(VLOOKUP(C76,'4.2.2 Bovins 2023 (FAO)'!$C$4:$E$194,2,FALSE),"-")</f>
        <v>661</v>
      </c>
      <c r="E76" s="13" t="str">
        <f>IFERROR(VLOOKUP(C76,'4.2.2 Bovins 2023 (FAO)'!$C$4:$E$194,3,FALSE),"-")</f>
        <v>Valeur estimée</v>
      </c>
      <c r="F76" s="13">
        <f>IFERROR(VLOOKUP(C76,'4.2.3 Ovins 2023 (FAO)'!$C$4:$E$180,2,FALSE),"-")</f>
        <v>4751</v>
      </c>
      <c r="G76" s="13" t="str">
        <f>IFERROR(VLOOKUP(C76,'4.2.3 Ovins 2023 (FAO)'!$C$4:$E$180,3,FALSE),"-")</f>
        <v>Valeur imputée par une agence réceptrice</v>
      </c>
      <c r="H76" s="13">
        <f>IFERROR(VLOOKUP(C76,'4.2.4 Caprins 2023 (FAO)'!$C$4:$E$179,2,FALSE),"-")</f>
        <v>6911</v>
      </c>
      <c r="I76" s="13" t="str">
        <f>IFERROR(VLOOKUP(C76,'4.2.4 Caprins 2023 (FAO)'!$C$4:$E$179,3,FALSE),"-")</f>
        <v>Valeur estimée</v>
      </c>
    </row>
    <row r="77" spans="3:9" ht="26.5" customHeight="1" x14ac:dyDescent="0.35">
      <c r="C77" s="13" t="s">
        <v>265</v>
      </c>
      <c r="D77" s="13">
        <f>IFERROR(VLOOKUP(C77,'4.2.2 Bovins 2023 (FAO)'!$C$4:$E$194,2,FALSE),"-")</f>
        <v>1138635</v>
      </c>
      <c r="E77" s="13" t="str">
        <f>IFERROR(VLOOKUP(C77,'4.2.2 Bovins 2023 (FAO)'!$C$4:$E$194,3,FALSE),"-")</f>
        <v>Chiffre officiel</v>
      </c>
      <c r="F77" s="13">
        <f>IFERROR(VLOOKUP(C77,'4.2.3 Ovins 2023 (FAO)'!$C$4:$E$180,2,FALSE),"-")</f>
        <v>135068</v>
      </c>
      <c r="G77" s="13" t="str">
        <f>IFERROR(VLOOKUP(C77,'4.2.3 Ovins 2023 (FAO)'!$C$4:$E$180,3,FALSE),"-")</f>
        <v>Valeur imputée par une agence réceptrice</v>
      </c>
      <c r="H77" s="13">
        <f>IFERROR(VLOOKUP(C77,'4.2.4 Caprins 2023 (FAO)'!$C$4:$E$179,2,FALSE),"-")</f>
        <v>13420</v>
      </c>
      <c r="I77" s="13" t="str">
        <f>IFERROR(VLOOKUP(C77,'4.2.4 Caprins 2023 (FAO)'!$C$4:$E$179,3,FALSE),"-")</f>
        <v>Valeur estimée</v>
      </c>
    </row>
    <row r="78" spans="3:9" ht="26.5" customHeight="1" x14ac:dyDescent="0.35">
      <c r="C78" s="13" t="s">
        <v>266</v>
      </c>
      <c r="D78" s="13">
        <f>IFERROR(VLOOKUP(C78,'4.2.2 Bovins 2023 (FAO)'!$C$4:$E$194,2,FALSE),"-")</f>
        <v>767043</v>
      </c>
      <c r="E78" s="13" t="str">
        <f>IFERROR(VLOOKUP(C78,'4.2.2 Bovins 2023 (FAO)'!$C$4:$E$194,3,FALSE),"-")</f>
        <v>Valeur imputée par une agence réceptrice</v>
      </c>
      <c r="F78" s="13">
        <f>IFERROR(VLOOKUP(C78,'4.2.3 Ovins 2023 (FAO)'!$C$4:$E$180,2,FALSE),"-")</f>
        <v>832949</v>
      </c>
      <c r="G78" s="13" t="str">
        <f>IFERROR(VLOOKUP(C78,'4.2.3 Ovins 2023 (FAO)'!$C$4:$E$180,3,FALSE),"-")</f>
        <v>Valeur imputée par une agence réceptrice</v>
      </c>
      <c r="H78" s="13">
        <f>IFERROR(VLOOKUP(C78,'4.2.4 Caprins 2023 (FAO)'!$C$4:$E$179,2,FALSE),"-")</f>
        <v>1066503</v>
      </c>
      <c r="I78" s="13" t="str">
        <f>IFERROR(VLOOKUP(C78,'4.2.4 Caprins 2023 (FAO)'!$C$4:$E$179,3,FALSE),"-")</f>
        <v>Valeur imputée par une agence réceptrice</v>
      </c>
    </row>
    <row r="79" spans="3:9" ht="26.5" customHeight="1" x14ac:dyDescent="0.35">
      <c r="C79" s="13" t="s">
        <v>267</v>
      </c>
      <c r="D79" s="13">
        <f>IFERROR(VLOOKUP(C79,'4.2.2 Bovins 2023 (FAO)'!$C$4:$E$194,2,FALSE),"-")</f>
        <v>439</v>
      </c>
      <c r="E79" s="13" t="str">
        <f>IFERROR(VLOOKUP(C79,'4.2.2 Bovins 2023 (FAO)'!$C$4:$E$194,3,FALSE),"-")</f>
        <v>Valeur imputée par une agence réceptrice</v>
      </c>
      <c r="F79" s="13">
        <f>IFERROR(VLOOKUP(C79,'4.2.3 Ovins 2023 (FAO)'!$C$4:$E$180,2,FALSE),"-")</f>
        <v>9734</v>
      </c>
      <c r="G79" s="13" t="str">
        <f>IFERROR(VLOOKUP(C79,'4.2.3 Ovins 2023 (FAO)'!$C$4:$E$180,3,FALSE),"-")</f>
        <v>Valeur imputée par une agence réceptrice</v>
      </c>
      <c r="H79" s="13">
        <f>IFERROR(VLOOKUP(C79,'4.2.4 Caprins 2023 (FAO)'!$C$4:$E$179,2,FALSE),"-")</f>
        <v>4491</v>
      </c>
      <c r="I79" s="13" t="str">
        <f>IFERROR(VLOOKUP(C79,'4.2.4 Caprins 2023 (FAO)'!$C$4:$E$179,3,FALSE),"-")</f>
        <v>Valeur imputée par une agence réceptrice</v>
      </c>
    </row>
    <row r="80" spans="3:9" ht="26.5" customHeight="1" x14ac:dyDescent="0.35">
      <c r="C80" s="13" t="s">
        <v>268</v>
      </c>
      <c r="D80" s="13">
        <f>IFERROR(VLOOKUP(C80,'4.2.2 Bovins 2023 (FAO)'!$C$4:$E$194,2,FALSE),"-")</f>
        <v>66259</v>
      </c>
      <c r="E80" s="13" t="str">
        <f>IFERROR(VLOOKUP(C80,'4.2.2 Bovins 2023 (FAO)'!$C$4:$E$194,3,FALSE),"-")</f>
        <v>Valeur estimée</v>
      </c>
      <c r="F80" s="13">
        <f>IFERROR(VLOOKUP(C80,'4.2.3 Ovins 2023 (FAO)'!$C$4:$E$180,2,FALSE),"-")</f>
        <v>123545</v>
      </c>
      <c r="G80" s="13" t="str">
        <f>IFERROR(VLOOKUP(C80,'4.2.3 Ovins 2023 (FAO)'!$C$4:$E$180,3,FALSE),"-")</f>
        <v>Valeur imputée par une agence réceptrice</v>
      </c>
      <c r="H80" s="13">
        <f>IFERROR(VLOOKUP(C80,'4.2.4 Caprins 2023 (FAO)'!$C$4:$E$179,2,FALSE),"-")</f>
        <v>112553</v>
      </c>
      <c r="I80" s="13" t="str">
        <f>IFERROR(VLOOKUP(C80,'4.2.4 Caprins 2023 (FAO)'!$C$4:$E$179,3,FALSE),"-")</f>
        <v>Valeur estimée</v>
      </c>
    </row>
    <row r="81" spans="3:9" ht="26.5" customHeight="1" x14ac:dyDescent="0.35">
      <c r="C81" s="13" t="s">
        <v>269</v>
      </c>
      <c r="D81" s="13">
        <f>IFERROR(VLOOKUP(C81,'4.2.2 Bovins 2023 (FAO)'!$C$4:$E$194,2,FALSE),"-")</f>
        <v>11675</v>
      </c>
      <c r="E81" s="13" t="str">
        <f>IFERROR(VLOOKUP(C81,'4.2.2 Bovins 2023 (FAO)'!$C$4:$E$194,3,FALSE),"-")</f>
        <v>Chiffre officiel</v>
      </c>
      <c r="F81" s="13">
        <f>IFERROR(VLOOKUP(C81,'4.2.3 Ovins 2023 (FAO)'!$C$4:$E$180,2,FALSE),"-")</f>
        <v>56515</v>
      </c>
      <c r="G81" s="13" t="str">
        <f>IFERROR(VLOOKUP(C81,'4.2.3 Ovins 2023 (FAO)'!$C$4:$E$180,3,FALSE),"-")</f>
        <v>Valeur imputée par une agence réceptrice</v>
      </c>
      <c r="H81" s="13">
        <f>IFERROR(VLOOKUP(C81,'4.2.4 Caprins 2023 (FAO)'!$C$4:$E$179,2,FALSE),"-")</f>
        <v>26998</v>
      </c>
      <c r="I81" s="13" t="str">
        <f>IFERROR(VLOOKUP(C81,'4.2.4 Caprins 2023 (FAO)'!$C$4:$E$179,3,FALSE),"-")</f>
        <v>Valeur imputée par une agence réceptrice</v>
      </c>
    </row>
    <row r="82" spans="3:9" ht="26.5" customHeight="1" x14ac:dyDescent="0.35">
      <c r="C82" s="13" t="s">
        <v>270</v>
      </c>
      <c r="D82" s="13">
        <f>IFERROR(VLOOKUP(C82,'4.2.2 Bovins 2023 (FAO)'!$C$4:$E$194,2,FALSE),"-")</f>
        <v>312109</v>
      </c>
      <c r="E82" s="13" t="str">
        <f>IFERROR(VLOOKUP(C82,'4.2.2 Bovins 2023 (FAO)'!$C$4:$E$194,3,FALSE),"-")</f>
        <v>Valeur imputée par une agence réceptrice</v>
      </c>
      <c r="F82" s="13">
        <f>IFERROR(VLOOKUP(C82,'4.2.3 Ovins 2023 (FAO)'!$C$4:$E$180,2,FALSE),"-")</f>
        <v>94693</v>
      </c>
      <c r="G82" s="13" t="str">
        <f>IFERROR(VLOOKUP(C82,'4.2.3 Ovins 2023 (FAO)'!$C$4:$E$180,3,FALSE),"-")</f>
        <v>Valeur imputée par une agence réceptrice</v>
      </c>
      <c r="H82" s="13">
        <f>IFERROR(VLOOKUP(C82,'4.2.4 Caprins 2023 (FAO)'!$C$4:$E$179,2,FALSE),"-")</f>
        <v>330949</v>
      </c>
      <c r="I82" s="13" t="str">
        <f>IFERROR(VLOOKUP(C82,'4.2.4 Caprins 2023 (FAO)'!$C$4:$E$179,3,FALSE),"-")</f>
        <v>Valeur imputée par une agence réceptrice</v>
      </c>
    </row>
    <row r="83" spans="3:9" ht="26.5" customHeight="1" x14ac:dyDescent="0.35">
      <c r="C83" s="13" t="s">
        <v>271</v>
      </c>
      <c r="D83" s="13">
        <f>IFERROR(VLOOKUP(C83,'4.2.2 Bovins 2023 (FAO)'!$C$4:$E$194,2,FALSE),"-")</f>
        <v>331038</v>
      </c>
      <c r="E83" s="13" t="str">
        <f>IFERROR(VLOOKUP(C83,'4.2.2 Bovins 2023 (FAO)'!$C$4:$E$194,3,FALSE),"-")</f>
        <v>Valeur imputée par une agence réceptrice</v>
      </c>
      <c r="F83" s="13">
        <f>IFERROR(VLOOKUP(C83,'4.2.3 Ovins 2023 (FAO)'!$C$4:$E$180,2,FALSE),"-")</f>
        <v>6560</v>
      </c>
      <c r="G83" s="13" t="str">
        <f>IFERROR(VLOOKUP(C83,'4.2.3 Ovins 2023 (FAO)'!$C$4:$E$180,3,FALSE),"-")</f>
        <v>Valeur estimée</v>
      </c>
      <c r="H83" s="13">
        <f>IFERROR(VLOOKUP(C83,'4.2.4 Caprins 2023 (FAO)'!$C$4:$E$179,2,FALSE),"-")</f>
        <v>10151</v>
      </c>
      <c r="I83" s="13" t="str">
        <f>IFERROR(VLOOKUP(C83,'4.2.4 Caprins 2023 (FAO)'!$C$4:$E$179,3,FALSE),"-")</f>
        <v>Valeur imputée par une agence réceptrice</v>
      </c>
    </row>
    <row r="84" spans="3:9" ht="26.5" customHeight="1" x14ac:dyDescent="0.35">
      <c r="C84" s="13" t="s">
        <v>272</v>
      </c>
      <c r="D84" s="13">
        <f>IFERROR(VLOOKUP(C84,'4.2.2 Bovins 2023 (FAO)'!$C$4:$E$194,2,FALSE),"-")</f>
        <v>93500</v>
      </c>
      <c r="E84" s="13" t="str">
        <f>IFERROR(VLOOKUP(C84,'4.2.2 Bovins 2023 (FAO)'!$C$4:$E$194,3,FALSE),"-")</f>
        <v>Chiffre officiel</v>
      </c>
      <c r="F84" s="13">
        <f>IFERROR(VLOOKUP(C84,'4.2.3 Ovins 2023 (FAO)'!$C$4:$E$180,2,FALSE),"-")</f>
        <v>71840</v>
      </c>
      <c r="G84" s="13" t="str">
        <f>IFERROR(VLOOKUP(C84,'4.2.3 Ovins 2023 (FAO)'!$C$4:$E$180,3,FALSE),"-")</f>
        <v>Chiffre officiel</v>
      </c>
      <c r="H84" s="13">
        <f>IFERROR(VLOOKUP(C84,'4.2.4 Caprins 2023 (FAO)'!$C$4:$E$179,2,FALSE),"-")</f>
        <v>5880</v>
      </c>
      <c r="I84" s="13" t="str">
        <f>IFERROR(VLOOKUP(C84,'4.2.4 Caprins 2023 (FAO)'!$C$4:$E$179,3,FALSE),"-")</f>
        <v>Chiffre officiel</v>
      </c>
    </row>
    <row r="85" spans="3:9" ht="26.5" customHeight="1" x14ac:dyDescent="0.35">
      <c r="C85" s="13" t="s">
        <v>667</v>
      </c>
      <c r="D85" s="13">
        <f>IFERROR(VLOOKUP(C85,'4.2.2 Bovins 2023 (FAO)'!$C$4:$E$194,2,FALSE),"-")</f>
        <v>65</v>
      </c>
      <c r="E85" s="13" t="str">
        <f>IFERROR(VLOOKUP(C85,'4.2.2 Bovins 2023 (FAO)'!$C$4:$E$194,3,FALSE),"-")</f>
        <v>Valeur estimée</v>
      </c>
      <c r="F85" s="13" t="str">
        <f>IFERROR(VLOOKUP(C85,'4.2.3 Ovins 2023 (FAO)'!$C$4:$E$180,2,FALSE),"-")</f>
        <v>-</v>
      </c>
      <c r="G85" s="13" t="str">
        <f>IFERROR(VLOOKUP(C85,'4.2.3 Ovins 2023 (FAO)'!$C$4:$E$180,3,FALSE),"-")</f>
        <v>-</v>
      </c>
      <c r="H85" s="13">
        <f>IFERROR(VLOOKUP(C85,'4.2.4 Caprins 2023 (FAO)'!$C$4:$E$179,2,FALSE),"-")</f>
        <v>537</v>
      </c>
      <c r="I85" s="13" t="str">
        <f>IFERROR(VLOOKUP(C85,'4.2.4 Caprins 2023 (FAO)'!$C$4:$E$179,3,FALSE),"-")</f>
        <v>Valeur estimée</v>
      </c>
    </row>
    <row r="86" spans="3:9" ht="26.5" customHeight="1" x14ac:dyDescent="0.35">
      <c r="C86" s="13" t="s">
        <v>668</v>
      </c>
      <c r="D86" s="13">
        <f>IFERROR(VLOOKUP(C86,'4.2.2 Bovins 2023 (FAO)'!$C$4:$E$194,2,FALSE),"-")</f>
        <v>273</v>
      </c>
      <c r="E86" s="13" t="str">
        <f>IFERROR(VLOOKUP(C86,'4.2.2 Bovins 2023 (FAO)'!$C$4:$E$194,3,FALSE),"-")</f>
        <v>Chiffre officiel</v>
      </c>
      <c r="F86" s="13">
        <f>IFERROR(VLOOKUP(C86,'4.2.3 Ovins 2023 (FAO)'!$C$4:$E$180,2,FALSE),"-")</f>
        <v>55163</v>
      </c>
      <c r="G86" s="13" t="str">
        <f>IFERROR(VLOOKUP(C86,'4.2.3 Ovins 2023 (FAO)'!$C$4:$E$180,3,FALSE),"-")</f>
        <v>Valeur estimée</v>
      </c>
      <c r="H86" s="13" t="str">
        <f>IFERROR(VLOOKUP(C86,'4.2.4 Caprins 2023 (FAO)'!$C$4:$E$179,2,FALSE),"-")</f>
        <v>-</v>
      </c>
      <c r="I86" s="13" t="str">
        <f>IFERROR(VLOOKUP(C86,'4.2.4 Caprins 2023 (FAO)'!$C$4:$E$179,3,FALSE),"-")</f>
        <v>-</v>
      </c>
    </row>
    <row r="87" spans="3:9" ht="26.5" customHeight="1" x14ac:dyDescent="0.35">
      <c r="C87" s="13" t="s">
        <v>273</v>
      </c>
      <c r="D87" s="13">
        <f>IFERROR(VLOOKUP(C87,'4.2.2 Bovins 2023 (FAO)'!$C$4:$E$194,2,FALSE),"-")</f>
        <v>4158</v>
      </c>
      <c r="E87" s="13" t="str">
        <f>IFERROR(VLOOKUP(C87,'4.2.2 Bovins 2023 (FAO)'!$C$4:$E$194,3,FALSE),"-")</f>
        <v>Valeur imputée par une agence réceptrice</v>
      </c>
      <c r="F87" s="13" t="str">
        <f>IFERROR(VLOOKUP(C87,'4.2.3 Ovins 2023 (FAO)'!$C$4:$E$180,2,FALSE),"-")</f>
        <v>-</v>
      </c>
      <c r="G87" s="13" t="str">
        <f>IFERROR(VLOOKUP(C87,'4.2.3 Ovins 2023 (FAO)'!$C$4:$E$180,3,FALSE),"-")</f>
        <v>-</v>
      </c>
      <c r="H87" s="13" t="str">
        <f>IFERROR(VLOOKUP(C87,'4.2.4 Caprins 2023 (FAO)'!$C$4:$E$179,2,FALSE),"-")</f>
        <v>-</v>
      </c>
      <c r="I87" s="13" t="str">
        <f>IFERROR(VLOOKUP(C87,'4.2.4 Caprins 2023 (FAO)'!$C$4:$E$179,3,FALSE),"-")</f>
        <v>-</v>
      </c>
    </row>
    <row r="88" spans="3:9" ht="26.5" customHeight="1" x14ac:dyDescent="0.35">
      <c r="C88" s="13" t="s">
        <v>274</v>
      </c>
      <c r="D88" s="13">
        <f>IFERROR(VLOOKUP(C88,'4.2.2 Bovins 2023 (FAO)'!$C$4:$E$194,2,FALSE),"-")</f>
        <v>0</v>
      </c>
      <c r="E88" s="13" t="str">
        <f>IFERROR(VLOOKUP(C88,'4.2.2 Bovins 2023 (FAO)'!$C$4:$E$194,3,FALSE),"-")</f>
        <v>Valeur manquante</v>
      </c>
      <c r="F88" s="13">
        <f>IFERROR(VLOOKUP(C88,'4.2.3 Ovins 2023 (FAO)'!$C$4:$E$180,2,FALSE),"-")</f>
        <v>80704160</v>
      </c>
      <c r="G88" s="13" t="str">
        <f>IFERROR(VLOOKUP(C88,'4.2.3 Ovins 2023 (FAO)'!$C$4:$E$180,3,FALSE),"-")</f>
        <v>Chiffre officiel</v>
      </c>
      <c r="H88" s="13">
        <f>IFERROR(VLOOKUP(C88,'4.2.4 Caprins 2023 (FAO)'!$C$4:$E$179,2,FALSE),"-")</f>
        <v>135174430</v>
      </c>
      <c r="I88" s="13" t="str">
        <f>IFERROR(VLOOKUP(C88,'4.2.4 Caprins 2023 (FAO)'!$C$4:$E$179,3,FALSE),"-")</f>
        <v>Chiffre officiel</v>
      </c>
    </row>
    <row r="89" spans="3:9" ht="26.5" customHeight="1" x14ac:dyDescent="0.35">
      <c r="C89" s="13" t="s">
        <v>276</v>
      </c>
      <c r="D89" s="13">
        <f>IFERROR(VLOOKUP(C89,'4.2.2 Bovins 2023 (FAO)'!$C$4:$E$194,2,FALSE),"-")</f>
        <v>1489965</v>
      </c>
      <c r="E89" s="13" t="str">
        <f>IFERROR(VLOOKUP(C89,'4.2.2 Bovins 2023 (FAO)'!$C$4:$E$194,3,FALSE),"-")</f>
        <v>Valeur imputée par une agence réceptrice</v>
      </c>
      <c r="F89" s="13">
        <f>IFERROR(VLOOKUP(C89,'4.2.3 Ovins 2023 (FAO)'!$C$4:$E$180,2,FALSE),"-")</f>
        <v>6131700</v>
      </c>
      <c r="G89" s="13" t="str">
        <f>IFERROR(VLOOKUP(C89,'4.2.3 Ovins 2023 (FAO)'!$C$4:$E$180,3,FALSE),"-")</f>
        <v>Valeur estimée</v>
      </c>
      <c r="H89" s="13">
        <f>IFERROR(VLOOKUP(C89,'4.2.4 Caprins 2023 (FAO)'!$C$4:$E$179,2,FALSE),"-")</f>
        <v>6764309</v>
      </c>
      <c r="I89" s="13" t="str">
        <f>IFERROR(VLOOKUP(C89,'4.2.4 Caprins 2023 (FAO)'!$C$4:$E$179,3,FALSE),"-")</f>
        <v>Valeur imputée par une agence réceptrice</v>
      </c>
    </row>
    <row r="90" spans="3:9" ht="26.5" customHeight="1" x14ac:dyDescent="0.35">
      <c r="C90" s="13" t="s">
        <v>669</v>
      </c>
      <c r="D90" s="13">
        <f>IFERROR(VLOOKUP(C90,'4.2.2 Bovins 2023 (FAO)'!$C$4:$E$194,2,FALSE),"-")</f>
        <v>1165120</v>
      </c>
      <c r="E90" s="13" t="str">
        <f>IFERROR(VLOOKUP(C90,'4.2.2 Bovins 2023 (FAO)'!$C$4:$E$194,3,FALSE),"-")</f>
        <v>Chiffre officiel</v>
      </c>
      <c r="F90" s="13">
        <f>IFERROR(VLOOKUP(C90,'4.2.3 Ovins 2023 (FAO)'!$C$4:$E$180,2,FALSE),"-")</f>
        <v>12273035</v>
      </c>
      <c r="G90" s="13" t="str">
        <f>IFERROR(VLOOKUP(C90,'4.2.3 Ovins 2023 (FAO)'!$C$4:$E$180,3,FALSE),"-")</f>
        <v>Valeur imputée par une agence réceptrice</v>
      </c>
      <c r="H90" s="13">
        <f>IFERROR(VLOOKUP(C90,'4.2.4 Caprins 2023 (FAO)'!$C$4:$E$179,2,FALSE),"-")</f>
        <v>2226699</v>
      </c>
      <c r="I90" s="13" t="str">
        <f>IFERROR(VLOOKUP(C90,'4.2.4 Caprins 2023 (FAO)'!$C$4:$E$179,3,FALSE),"-")</f>
        <v>Valeur imputée par une agence réceptrice</v>
      </c>
    </row>
    <row r="91" spans="3:9" ht="26.5" customHeight="1" x14ac:dyDescent="0.35">
      <c r="C91" s="13" t="s">
        <v>277</v>
      </c>
      <c r="D91" s="13">
        <f>IFERROR(VLOOKUP(C91,'4.2.2 Bovins 2023 (FAO)'!$C$4:$E$194,2,FALSE),"-")</f>
        <v>167036</v>
      </c>
      <c r="E91" s="13" t="str">
        <f>IFERROR(VLOOKUP(C91,'4.2.2 Bovins 2023 (FAO)'!$C$4:$E$194,3,FALSE),"-")</f>
        <v>Valeur estimée</v>
      </c>
      <c r="F91" s="13">
        <f>IFERROR(VLOOKUP(C91,'4.2.3 Ovins 2023 (FAO)'!$C$4:$E$180,2,FALSE),"-")</f>
        <v>1974079</v>
      </c>
      <c r="G91" s="13" t="str">
        <f>IFERROR(VLOOKUP(C91,'4.2.3 Ovins 2023 (FAO)'!$C$4:$E$180,3,FALSE),"-")</f>
        <v>Valeur imputée par une agence réceptrice</v>
      </c>
      <c r="H91" s="13">
        <f>IFERROR(VLOOKUP(C91,'4.2.4 Caprins 2023 (FAO)'!$C$4:$E$179,2,FALSE),"-")</f>
        <v>520308</v>
      </c>
      <c r="I91" s="13" t="str">
        <f>IFERROR(VLOOKUP(C91,'4.2.4 Caprins 2023 (FAO)'!$C$4:$E$179,3,FALSE),"-")</f>
        <v>Valeur imputée par une agence réceptrice</v>
      </c>
    </row>
    <row r="92" spans="3:9" ht="26.5" customHeight="1" x14ac:dyDescent="0.35">
      <c r="C92" s="13" t="s">
        <v>278</v>
      </c>
      <c r="D92" s="13">
        <f>IFERROR(VLOOKUP(C92,'4.2.2 Bovins 2023 (FAO)'!$C$4:$E$194,2,FALSE),"-")</f>
        <v>1870490</v>
      </c>
      <c r="E92" s="13" t="str">
        <f>IFERROR(VLOOKUP(C92,'4.2.2 Bovins 2023 (FAO)'!$C$4:$E$194,3,FALSE),"-")</f>
        <v>Chiffre officiel</v>
      </c>
      <c r="F92" s="13">
        <f>IFERROR(VLOOKUP(C92,'4.2.3 Ovins 2023 (FAO)'!$C$4:$E$180,2,FALSE),"-")</f>
        <v>3168560</v>
      </c>
      <c r="G92" s="13" t="str">
        <f>IFERROR(VLOOKUP(C92,'4.2.3 Ovins 2023 (FAO)'!$C$4:$E$180,3,FALSE),"-")</f>
        <v>Chiffre officiel</v>
      </c>
      <c r="H92" s="13">
        <f>IFERROR(VLOOKUP(C92,'4.2.4 Caprins 2023 (FAO)'!$C$4:$E$179,2,FALSE),"-")</f>
        <v>0</v>
      </c>
      <c r="I92" s="13" t="str">
        <f>IFERROR(VLOOKUP(C92,'4.2.4 Caprins 2023 (FAO)'!$C$4:$E$179,3,FALSE),"-")</f>
        <v>Chiffre officiel</v>
      </c>
    </row>
    <row r="93" spans="3:9" ht="26.5" customHeight="1" x14ac:dyDescent="0.35">
      <c r="C93" s="13" t="s">
        <v>280</v>
      </c>
      <c r="D93" s="13">
        <f>IFERROR(VLOOKUP(C93,'4.2.2 Bovins 2023 (FAO)'!$C$4:$E$194,2,FALSE),"-")</f>
        <v>22915</v>
      </c>
      <c r="E93" s="13" t="str">
        <f>IFERROR(VLOOKUP(C93,'4.2.2 Bovins 2023 (FAO)'!$C$4:$E$194,3,FALSE),"-")</f>
        <v>Chiffre officiel</v>
      </c>
      <c r="F93" s="13">
        <f>IFERROR(VLOOKUP(C93,'4.2.3 Ovins 2023 (FAO)'!$C$4:$E$180,2,FALSE),"-")</f>
        <v>463735</v>
      </c>
      <c r="G93" s="13" t="str">
        <f>IFERROR(VLOOKUP(C93,'4.2.3 Ovins 2023 (FAO)'!$C$4:$E$180,3,FALSE),"-")</f>
        <v>Chiffre officiel</v>
      </c>
      <c r="H93" s="13" t="str">
        <f>IFERROR(VLOOKUP(C93,'4.2.4 Caprins 2023 (FAO)'!$C$4:$E$179,2,FALSE),"-")</f>
        <v>-</v>
      </c>
      <c r="I93" s="13" t="str">
        <f>IFERROR(VLOOKUP(C93,'4.2.4 Caprins 2023 (FAO)'!$C$4:$E$179,3,FALSE),"-")</f>
        <v>-</v>
      </c>
    </row>
    <row r="94" spans="3:9" ht="26.5" customHeight="1" x14ac:dyDescent="0.35">
      <c r="C94" s="13" t="s">
        <v>281</v>
      </c>
      <c r="D94" s="13">
        <f>IFERROR(VLOOKUP(C94,'4.2.2 Bovins 2023 (FAO)'!$C$4:$E$194,2,FALSE),"-")</f>
        <v>482435</v>
      </c>
      <c r="E94" s="13" t="str">
        <f>IFERROR(VLOOKUP(C94,'4.2.2 Bovins 2023 (FAO)'!$C$4:$E$194,3,FALSE),"-")</f>
        <v>Valeur imputée par une agence réceptrice</v>
      </c>
      <c r="F94" s="13">
        <f>IFERROR(VLOOKUP(C94,'4.2.3 Ovins 2023 (FAO)'!$C$4:$E$180,2,FALSE),"-")</f>
        <v>910251</v>
      </c>
      <c r="G94" s="13" t="str">
        <f>IFERROR(VLOOKUP(C94,'4.2.3 Ovins 2023 (FAO)'!$C$4:$E$180,3,FALSE),"-")</f>
        <v>Valeur imputée par une agence réceptrice</v>
      </c>
      <c r="H94" s="13">
        <f>IFERROR(VLOOKUP(C94,'4.2.4 Caprins 2023 (FAO)'!$C$4:$E$179,2,FALSE),"-")</f>
        <v>345742</v>
      </c>
      <c r="I94" s="13" t="str">
        <f>IFERROR(VLOOKUP(C94,'4.2.4 Caprins 2023 (FAO)'!$C$4:$E$179,3,FALSE),"-")</f>
        <v>Valeur imputée par une agence réceptrice</v>
      </c>
    </row>
    <row r="95" spans="3:9" ht="26.5" customHeight="1" x14ac:dyDescent="0.35">
      <c r="C95" s="13" t="s">
        <v>282</v>
      </c>
      <c r="D95" s="13">
        <f>IFERROR(VLOOKUP(C95,'4.2.2 Bovins 2023 (FAO)'!$C$4:$E$194,2,FALSE),"-")</f>
        <v>2541150</v>
      </c>
      <c r="E95" s="13" t="str">
        <f>IFERROR(VLOOKUP(C95,'4.2.2 Bovins 2023 (FAO)'!$C$4:$E$194,3,FALSE),"-")</f>
        <v>Chiffre officiel</v>
      </c>
      <c r="F95" s="13">
        <f>IFERROR(VLOOKUP(C95,'4.2.3 Ovins 2023 (FAO)'!$C$4:$E$180,2,FALSE),"-")</f>
        <v>2645880</v>
      </c>
      <c r="G95" s="13" t="str">
        <f>IFERROR(VLOOKUP(C95,'4.2.3 Ovins 2023 (FAO)'!$C$4:$E$180,3,FALSE),"-")</f>
        <v>Chiffre officiel</v>
      </c>
      <c r="H95" s="13">
        <f>IFERROR(VLOOKUP(C95,'4.2.4 Caprins 2023 (FAO)'!$C$4:$E$179,2,FALSE),"-")</f>
        <v>172080</v>
      </c>
      <c r="I95" s="13" t="str">
        <f>IFERROR(VLOOKUP(C95,'4.2.4 Caprins 2023 (FAO)'!$C$4:$E$179,3,FALSE),"-")</f>
        <v>Chiffre officiel</v>
      </c>
    </row>
    <row r="96" spans="3:9" ht="26.5" customHeight="1" x14ac:dyDescent="0.35">
      <c r="C96" s="13" t="s">
        <v>283</v>
      </c>
      <c r="D96" s="13">
        <f>IFERROR(VLOOKUP(C96,'4.2.2 Bovins 2023 (FAO)'!$C$4:$E$194,2,FALSE),"-")</f>
        <v>29885</v>
      </c>
      <c r="E96" s="13" t="str">
        <f>IFERROR(VLOOKUP(C96,'4.2.2 Bovins 2023 (FAO)'!$C$4:$E$194,3,FALSE),"-")</f>
        <v>Chiffre officiel</v>
      </c>
      <c r="F96" s="13">
        <f>IFERROR(VLOOKUP(C96,'4.2.3 Ovins 2023 (FAO)'!$C$4:$E$180,2,FALSE),"-")</f>
        <v>260</v>
      </c>
      <c r="G96" s="13" t="str">
        <f>IFERROR(VLOOKUP(C96,'4.2.3 Ovins 2023 (FAO)'!$C$4:$E$180,3,FALSE),"-")</f>
        <v>Chiffre officiel</v>
      </c>
      <c r="H96" s="13">
        <f>IFERROR(VLOOKUP(C96,'4.2.4 Caprins 2023 (FAO)'!$C$4:$E$179,2,FALSE),"-")</f>
        <v>27452</v>
      </c>
      <c r="I96" s="13" t="str">
        <f>IFERROR(VLOOKUP(C96,'4.2.4 Caprins 2023 (FAO)'!$C$4:$E$179,3,FALSE),"-")</f>
        <v>Chiffre officiel</v>
      </c>
    </row>
    <row r="97" spans="3:9" ht="26.5" customHeight="1" x14ac:dyDescent="0.35">
      <c r="C97" s="13" t="s">
        <v>284</v>
      </c>
      <c r="D97" s="13">
        <f>IFERROR(VLOOKUP(C97,'4.2.2 Bovins 2023 (FAO)'!$C$4:$E$194,2,FALSE),"-")</f>
        <v>1114633</v>
      </c>
      <c r="E97" s="13" t="str">
        <f>IFERROR(VLOOKUP(C97,'4.2.2 Bovins 2023 (FAO)'!$C$4:$E$194,3,FALSE),"-")</f>
        <v>Valeur imputée par une agence réceptrice</v>
      </c>
      <c r="F97" s="13">
        <f>IFERROR(VLOOKUP(C97,'4.2.3 Ovins 2023 (FAO)'!$C$4:$E$180,2,FALSE),"-")</f>
        <v>6685</v>
      </c>
      <c r="G97" s="13" t="str">
        <f>IFERROR(VLOOKUP(C97,'4.2.3 Ovins 2023 (FAO)'!$C$4:$E$180,3,FALSE),"-")</f>
        <v>Valeur estimée</v>
      </c>
      <c r="H97" s="13">
        <f>IFERROR(VLOOKUP(C97,'4.2.4 Caprins 2023 (FAO)'!$C$4:$E$179,2,FALSE),"-")</f>
        <v>2384</v>
      </c>
      <c r="I97" s="13" t="str">
        <f>IFERROR(VLOOKUP(C97,'4.2.4 Caprins 2023 (FAO)'!$C$4:$E$179,3,FALSE),"-")</f>
        <v>Valeur estimée</v>
      </c>
    </row>
    <row r="98" spans="3:9" ht="26.5" customHeight="1" x14ac:dyDescent="0.35">
      <c r="C98" s="13" t="s">
        <v>286</v>
      </c>
      <c r="D98" s="13">
        <f>IFERROR(VLOOKUP(C98,'4.2.2 Bovins 2023 (FAO)'!$C$4:$E$194,2,FALSE),"-")</f>
        <v>156903</v>
      </c>
      <c r="E98" s="13" t="str">
        <f>IFERROR(VLOOKUP(C98,'4.2.2 Bovins 2023 (FAO)'!$C$4:$E$194,3,FALSE),"-")</f>
        <v>Valeur imputée par une agence réceptrice</v>
      </c>
      <c r="F98" s="13">
        <f>IFERROR(VLOOKUP(C98,'4.2.3 Ovins 2023 (FAO)'!$C$4:$E$180,2,FALSE),"-")</f>
        <v>2232704</v>
      </c>
      <c r="G98" s="13" t="str">
        <f>IFERROR(VLOOKUP(C98,'4.2.3 Ovins 2023 (FAO)'!$C$4:$E$180,3,FALSE),"-")</f>
        <v>Valeur imputée par une agence réceptrice</v>
      </c>
      <c r="H98" s="13">
        <f>IFERROR(VLOOKUP(C98,'4.2.4 Caprins 2023 (FAO)'!$C$4:$E$179,2,FALSE),"-")</f>
        <v>491624</v>
      </c>
      <c r="I98" s="13" t="str">
        <f>IFERROR(VLOOKUP(C98,'4.2.4 Caprins 2023 (FAO)'!$C$4:$E$179,3,FALSE),"-")</f>
        <v>Valeur imputée par une agence réceptrice</v>
      </c>
    </row>
    <row r="99" spans="3:9" ht="26.5" customHeight="1" x14ac:dyDescent="0.35">
      <c r="C99" s="13" t="s">
        <v>287</v>
      </c>
      <c r="D99" s="13">
        <f>IFERROR(VLOOKUP(C99,'4.2.2 Bovins 2023 (FAO)'!$C$4:$E$194,2,FALSE),"-")</f>
        <v>2255200</v>
      </c>
      <c r="E99" s="13" t="str">
        <f>IFERROR(VLOOKUP(C99,'4.2.2 Bovins 2023 (FAO)'!$C$4:$E$194,3,FALSE),"-")</f>
        <v>Chiffre officiel</v>
      </c>
      <c r="F99" s="13">
        <f>IFERROR(VLOOKUP(C99,'4.2.3 Ovins 2023 (FAO)'!$C$4:$E$180,2,FALSE),"-")</f>
        <v>6741477</v>
      </c>
      <c r="G99" s="13" t="str">
        <f>IFERROR(VLOOKUP(C99,'4.2.3 Ovins 2023 (FAO)'!$C$4:$E$180,3,FALSE),"-")</f>
        <v>Chiffre officiel</v>
      </c>
      <c r="H99" s="13">
        <f>IFERROR(VLOOKUP(C99,'4.2.4 Caprins 2023 (FAO)'!$C$4:$E$179,2,FALSE),"-")</f>
        <v>917585</v>
      </c>
      <c r="I99" s="13" t="str">
        <f>IFERROR(VLOOKUP(C99,'4.2.4 Caprins 2023 (FAO)'!$C$4:$E$179,3,FALSE),"-")</f>
        <v>Chiffre officiel</v>
      </c>
    </row>
    <row r="100" spans="3:9" ht="26.5" customHeight="1" x14ac:dyDescent="0.35">
      <c r="C100" s="13" t="s">
        <v>288</v>
      </c>
      <c r="D100" s="13">
        <f>IFERROR(VLOOKUP(C100,'4.2.2 Bovins 2023 (FAO)'!$C$4:$E$194,2,FALSE),"-")</f>
        <v>1903300</v>
      </c>
      <c r="E100" s="13" t="str">
        <f>IFERROR(VLOOKUP(C100,'4.2.2 Bovins 2023 (FAO)'!$C$4:$E$194,3,FALSE),"-")</f>
        <v>Chiffre officiel</v>
      </c>
      <c r="F100" s="13">
        <f>IFERROR(VLOOKUP(C100,'4.2.3 Ovins 2023 (FAO)'!$C$4:$E$180,2,FALSE),"-")</f>
        <v>3446093</v>
      </c>
      <c r="G100" s="13" t="str">
        <f>IFERROR(VLOOKUP(C100,'4.2.3 Ovins 2023 (FAO)'!$C$4:$E$180,3,FALSE),"-")</f>
        <v>Chiffre officiel</v>
      </c>
      <c r="H100" s="13">
        <f>IFERROR(VLOOKUP(C100,'4.2.4 Caprins 2023 (FAO)'!$C$4:$E$179,2,FALSE),"-")</f>
        <v>6460119</v>
      </c>
      <c r="I100" s="13" t="str">
        <f>IFERROR(VLOOKUP(C100,'4.2.4 Caprins 2023 (FAO)'!$C$4:$E$179,3,FALSE),"-")</f>
        <v>Chiffre officiel</v>
      </c>
    </row>
    <row r="101" spans="3:9" ht="26.5" customHeight="1" x14ac:dyDescent="0.35">
      <c r="C101" s="13" t="s">
        <v>289</v>
      </c>
      <c r="D101" s="13">
        <f>IFERROR(VLOOKUP(C101,'4.2.2 Bovins 2023 (FAO)'!$C$4:$E$194,2,FALSE),"-")</f>
        <v>564025</v>
      </c>
      <c r="E101" s="13" t="str">
        <f>IFERROR(VLOOKUP(C101,'4.2.2 Bovins 2023 (FAO)'!$C$4:$E$194,3,FALSE),"-")</f>
        <v>Valeur imputée par une agence réceptrice</v>
      </c>
      <c r="F101" s="13">
        <f>IFERROR(VLOOKUP(C101,'4.2.3 Ovins 2023 (FAO)'!$C$4:$E$180,2,FALSE),"-")</f>
        <v>2591294</v>
      </c>
      <c r="G101" s="13" t="str">
        <f>IFERROR(VLOOKUP(C101,'4.2.3 Ovins 2023 (FAO)'!$C$4:$E$180,3,FALSE),"-")</f>
        <v>Valeur estimée</v>
      </c>
      <c r="H101" s="13">
        <f>IFERROR(VLOOKUP(C101,'4.2.4 Caprins 2023 (FAO)'!$C$4:$E$179,2,FALSE),"-")</f>
        <v>309582</v>
      </c>
      <c r="I101" s="13" t="str">
        <f>IFERROR(VLOOKUP(C101,'4.2.4 Caprins 2023 (FAO)'!$C$4:$E$179,3,FALSE),"-")</f>
        <v>Valeur imputée par une agence réceptrice</v>
      </c>
    </row>
    <row r="102" spans="3:9" ht="26.5" customHeight="1" x14ac:dyDescent="0.35">
      <c r="C102" s="13" t="s">
        <v>290</v>
      </c>
      <c r="D102" s="13">
        <f>IFERROR(VLOOKUP(C102,'4.2.2 Bovins 2023 (FAO)'!$C$4:$E$194,2,FALSE),"-")</f>
        <v>7026</v>
      </c>
      <c r="E102" s="13" t="str">
        <f>IFERROR(VLOOKUP(C102,'4.2.2 Bovins 2023 (FAO)'!$C$4:$E$194,3,FALSE),"-")</f>
        <v>Valeur estimée</v>
      </c>
      <c r="F102" s="13">
        <f>IFERROR(VLOOKUP(C102,'4.2.3 Ovins 2023 (FAO)'!$C$4:$E$180,2,FALSE),"-")</f>
        <v>3062292</v>
      </c>
      <c r="G102" s="13" t="str">
        <f>IFERROR(VLOOKUP(C102,'4.2.3 Ovins 2023 (FAO)'!$C$4:$E$180,3,FALSE),"-")</f>
        <v>Valeur estimée</v>
      </c>
      <c r="H102" s="13">
        <f>IFERROR(VLOOKUP(C102,'4.2.4 Caprins 2023 (FAO)'!$C$4:$E$179,2,FALSE),"-")</f>
        <v>38994</v>
      </c>
      <c r="I102" s="13" t="str">
        <f>IFERROR(VLOOKUP(C102,'4.2.4 Caprins 2023 (FAO)'!$C$4:$E$179,3,FALSE),"-")</f>
        <v>Valeur estimée</v>
      </c>
    </row>
    <row r="103" spans="3:9" ht="26.5" customHeight="1" x14ac:dyDescent="0.35">
      <c r="C103" s="13" t="s">
        <v>291</v>
      </c>
      <c r="D103" s="13">
        <f>IFERROR(VLOOKUP(C103,'4.2.2 Bovins 2023 (FAO)'!$C$4:$E$194,2,FALSE),"-")</f>
        <v>7580</v>
      </c>
      <c r="E103" s="13" t="str">
        <f>IFERROR(VLOOKUP(C103,'4.2.2 Bovins 2023 (FAO)'!$C$4:$E$194,3,FALSE),"-")</f>
        <v>Chiffre officiel</v>
      </c>
      <c r="F103" s="13">
        <f>IFERROR(VLOOKUP(C103,'4.2.3 Ovins 2023 (FAO)'!$C$4:$E$180,2,FALSE),"-")</f>
        <v>41404</v>
      </c>
      <c r="G103" s="13" t="str">
        <f>IFERROR(VLOOKUP(C103,'4.2.3 Ovins 2023 (FAO)'!$C$4:$E$180,3,FALSE),"-")</f>
        <v>Chiffre officiel</v>
      </c>
      <c r="H103" s="13">
        <f>IFERROR(VLOOKUP(C103,'4.2.4 Caprins 2023 (FAO)'!$C$4:$E$179,2,FALSE),"-")</f>
        <v>28325</v>
      </c>
      <c r="I103" s="13" t="str">
        <f>IFERROR(VLOOKUP(C103,'4.2.4 Caprins 2023 (FAO)'!$C$4:$E$179,3,FALSE),"-")</f>
        <v>Chiffre officiel</v>
      </c>
    </row>
    <row r="104" spans="3:9" ht="26.5" customHeight="1" x14ac:dyDescent="0.35">
      <c r="C104" s="13" t="s">
        <v>292</v>
      </c>
      <c r="D104" s="13">
        <f>IFERROR(VLOOKUP(C104,'4.2.2 Bovins 2023 (FAO)'!$C$4:$E$194,2,FALSE),"-")</f>
        <v>85020</v>
      </c>
      <c r="E104" s="13" t="str">
        <f>IFERROR(VLOOKUP(C104,'4.2.2 Bovins 2023 (FAO)'!$C$4:$E$194,3,FALSE),"-")</f>
        <v>Chiffre officiel</v>
      </c>
      <c r="F104" s="13">
        <f>IFERROR(VLOOKUP(C104,'4.2.3 Ovins 2023 (FAO)'!$C$4:$E$180,2,FALSE),"-")</f>
        <v>44990</v>
      </c>
      <c r="G104" s="13" t="str">
        <f>IFERROR(VLOOKUP(C104,'4.2.3 Ovins 2023 (FAO)'!$C$4:$E$180,3,FALSE),"-")</f>
        <v>Chiffre officiel</v>
      </c>
      <c r="H104" s="13">
        <f>IFERROR(VLOOKUP(C104,'4.2.4 Caprins 2023 (FAO)'!$C$4:$E$179,2,FALSE),"-")</f>
        <v>4110</v>
      </c>
      <c r="I104" s="13" t="str">
        <f>IFERROR(VLOOKUP(C104,'4.2.4 Caprins 2023 (FAO)'!$C$4:$E$179,3,FALSE),"-")</f>
        <v>Chiffre officiel</v>
      </c>
    </row>
    <row r="105" spans="3:9" ht="26.5" customHeight="1" x14ac:dyDescent="0.35">
      <c r="C105" s="13" t="s">
        <v>294</v>
      </c>
      <c r="D105" s="13">
        <f>IFERROR(VLOOKUP(C105,'4.2.2 Bovins 2023 (FAO)'!$C$4:$E$194,2,FALSE),"-")</f>
        <v>182191</v>
      </c>
      <c r="E105" s="13" t="str">
        <f>IFERROR(VLOOKUP(C105,'4.2.2 Bovins 2023 (FAO)'!$C$4:$E$194,3,FALSE),"-")</f>
        <v>Valeur imputée par une agence réceptrice</v>
      </c>
      <c r="F105" s="13">
        <f>IFERROR(VLOOKUP(C105,'4.2.3 Ovins 2023 (FAO)'!$C$4:$E$180,2,FALSE),"-")</f>
        <v>178646</v>
      </c>
      <c r="G105" s="13" t="str">
        <f>IFERROR(VLOOKUP(C105,'4.2.3 Ovins 2023 (FAO)'!$C$4:$E$180,3,FALSE),"-")</f>
        <v>Valeur estimée</v>
      </c>
      <c r="H105" s="13">
        <f>IFERROR(VLOOKUP(C105,'4.2.4 Caprins 2023 (FAO)'!$C$4:$E$179,2,FALSE),"-")</f>
        <v>118420</v>
      </c>
      <c r="I105" s="13" t="str">
        <f>IFERROR(VLOOKUP(C105,'4.2.4 Caprins 2023 (FAO)'!$C$4:$E$179,3,FALSE),"-")</f>
        <v>Valeur estimée</v>
      </c>
    </row>
    <row r="106" spans="3:9" ht="26.5" customHeight="1" x14ac:dyDescent="0.35">
      <c r="C106" s="13" t="s">
        <v>295</v>
      </c>
      <c r="D106" s="13">
        <f>IFERROR(VLOOKUP(C106,'4.2.2 Bovins 2023 (FAO)'!$C$4:$E$194,2,FALSE),"-")</f>
        <v>8512</v>
      </c>
      <c r="E106" s="13" t="str">
        <f>IFERROR(VLOOKUP(C106,'4.2.2 Bovins 2023 (FAO)'!$C$4:$E$194,3,FALSE),"-")</f>
        <v>Valeur estimée</v>
      </c>
      <c r="F106" s="13">
        <f>IFERROR(VLOOKUP(C106,'4.2.3 Ovins 2023 (FAO)'!$C$4:$E$180,2,FALSE),"-")</f>
        <v>87882</v>
      </c>
      <c r="G106" s="13" t="str">
        <f>IFERROR(VLOOKUP(C106,'4.2.3 Ovins 2023 (FAO)'!$C$4:$E$180,3,FALSE),"-")</f>
        <v>Valeur imputée par une agence réceptrice</v>
      </c>
      <c r="H106" s="13">
        <f>IFERROR(VLOOKUP(C106,'4.2.4 Caprins 2023 (FAO)'!$C$4:$E$179,2,FALSE),"-")</f>
        <v>111488</v>
      </c>
      <c r="I106" s="13" t="str">
        <f>IFERROR(VLOOKUP(C106,'4.2.4 Caprins 2023 (FAO)'!$C$4:$E$179,3,FALSE),"-")</f>
        <v>Valeur imputée par une agence réceptrice</v>
      </c>
    </row>
    <row r="107" spans="3:9" ht="26.5" customHeight="1" x14ac:dyDescent="0.35">
      <c r="C107" s="13" t="s">
        <v>296</v>
      </c>
      <c r="D107" s="13">
        <f>IFERROR(VLOOKUP(C107,'4.2.2 Bovins 2023 (FAO)'!$C$4:$E$194,2,FALSE),"-")</f>
        <v>33087</v>
      </c>
      <c r="E107" s="13" t="str">
        <f>IFERROR(VLOOKUP(C107,'4.2.2 Bovins 2023 (FAO)'!$C$4:$E$194,3,FALSE),"-")</f>
        <v>Valeur estimée</v>
      </c>
      <c r="F107" s="13">
        <f>IFERROR(VLOOKUP(C107,'4.2.3 Ovins 2023 (FAO)'!$C$4:$E$180,2,FALSE),"-")</f>
        <v>1960270</v>
      </c>
      <c r="G107" s="13" t="str">
        <f>IFERROR(VLOOKUP(C107,'4.2.3 Ovins 2023 (FAO)'!$C$4:$E$180,3,FALSE),"-")</f>
        <v>Valeur imputée par une agence réceptrice</v>
      </c>
      <c r="H107" s="13">
        <f>IFERROR(VLOOKUP(C107,'4.2.4 Caprins 2023 (FAO)'!$C$4:$E$179,2,FALSE),"-")</f>
        <v>887555</v>
      </c>
      <c r="I107" s="13" t="str">
        <f>IFERROR(VLOOKUP(C107,'4.2.4 Caprins 2023 (FAO)'!$C$4:$E$179,3,FALSE),"-")</f>
        <v>Valeur imputée par une agence réceptrice</v>
      </c>
    </row>
    <row r="108" spans="3:9" ht="26.5" customHeight="1" x14ac:dyDescent="0.35">
      <c r="C108" s="13" t="s">
        <v>297</v>
      </c>
      <c r="D108" s="13">
        <f>IFERROR(VLOOKUP(C108,'4.2.2 Bovins 2023 (FAO)'!$C$4:$E$194,2,FALSE),"-")</f>
        <v>170630</v>
      </c>
      <c r="E108" s="13" t="str">
        <f>IFERROR(VLOOKUP(C108,'4.2.2 Bovins 2023 (FAO)'!$C$4:$E$194,3,FALSE),"-")</f>
        <v>Chiffre officiel</v>
      </c>
      <c r="F108" s="13">
        <f>IFERROR(VLOOKUP(C108,'4.2.3 Ovins 2023 (FAO)'!$C$4:$E$180,2,FALSE),"-")</f>
        <v>47320</v>
      </c>
      <c r="G108" s="13" t="str">
        <f>IFERROR(VLOOKUP(C108,'4.2.3 Ovins 2023 (FAO)'!$C$4:$E$180,3,FALSE),"-")</f>
        <v>Chiffre officiel</v>
      </c>
      <c r="H108" s="13">
        <f>IFERROR(VLOOKUP(C108,'4.2.4 Caprins 2023 (FAO)'!$C$4:$E$179,2,FALSE),"-")</f>
        <v>2810</v>
      </c>
      <c r="I108" s="13" t="str">
        <f>IFERROR(VLOOKUP(C108,'4.2.4 Caprins 2023 (FAO)'!$C$4:$E$179,3,FALSE),"-")</f>
        <v>Chiffre officiel</v>
      </c>
    </row>
    <row r="109" spans="3:9" ht="26.5" customHeight="1" x14ac:dyDescent="0.35">
      <c r="C109" s="13" t="s">
        <v>298</v>
      </c>
      <c r="D109" s="13">
        <f>IFERROR(VLOOKUP(C109,'4.2.2 Bovins 2023 (FAO)'!$C$4:$E$194,2,FALSE),"-")</f>
        <v>25640</v>
      </c>
      <c r="E109" s="13" t="str">
        <f>IFERROR(VLOOKUP(C109,'4.2.2 Bovins 2023 (FAO)'!$C$4:$E$194,3,FALSE),"-")</f>
        <v>Chiffre officiel</v>
      </c>
      <c r="F109" s="13">
        <f>IFERROR(VLOOKUP(C109,'4.2.3 Ovins 2023 (FAO)'!$C$4:$E$180,2,FALSE),"-")</f>
        <v>2590</v>
      </c>
      <c r="G109" s="13" t="str">
        <f>IFERROR(VLOOKUP(C109,'4.2.3 Ovins 2023 (FAO)'!$C$4:$E$180,3,FALSE),"-")</f>
        <v>Chiffre officiel</v>
      </c>
      <c r="H109" s="13">
        <f>IFERROR(VLOOKUP(C109,'4.2.4 Caprins 2023 (FAO)'!$C$4:$E$179,2,FALSE),"-")</f>
        <v>520</v>
      </c>
      <c r="I109" s="13" t="str">
        <f>IFERROR(VLOOKUP(C109,'4.2.4 Caprins 2023 (FAO)'!$C$4:$E$179,3,FALSE),"-")</f>
        <v>Chiffre officiel</v>
      </c>
    </row>
    <row r="110" spans="3:9" ht="26.5" customHeight="1" x14ac:dyDescent="0.35">
      <c r="C110" s="13" t="s">
        <v>299</v>
      </c>
      <c r="D110" s="13">
        <f>IFERROR(VLOOKUP(C110,'4.2.2 Bovins 2023 (FAO)'!$C$4:$E$194,2,FALSE),"-")</f>
        <v>12477</v>
      </c>
      <c r="E110" s="13" t="str">
        <f>IFERROR(VLOOKUP(C110,'4.2.2 Bovins 2023 (FAO)'!$C$4:$E$194,3,FALSE),"-")</f>
        <v>Chiffre officiel</v>
      </c>
      <c r="F110" s="13">
        <f>IFERROR(VLOOKUP(C110,'4.2.3 Ovins 2023 (FAO)'!$C$4:$E$180,2,FALSE),"-")</f>
        <v>171114</v>
      </c>
      <c r="G110" s="13" t="str">
        <f>IFERROR(VLOOKUP(C110,'4.2.3 Ovins 2023 (FAO)'!$C$4:$E$180,3,FALSE),"-")</f>
        <v>Chiffre officiel</v>
      </c>
      <c r="H110" s="13" t="str">
        <f>IFERROR(VLOOKUP(C110,'4.2.4 Caprins 2023 (FAO)'!$C$4:$E$179,2,FALSE),"-")</f>
        <v>-</v>
      </c>
      <c r="I110" s="13" t="str">
        <f>IFERROR(VLOOKUP(C110,'4.2.4 Caprins 2023 (FAO)'!$C$4:$E$179,3,FALSE),"-")</f>
        <v>-</v>
      </c>
    </row>
    <row r="111" spans="3:9" ht="26.5" customHeight="1" x14ac:dyDescent="0.35">
      <c r="C111" s="13" t="s">
        <v>300</v>
      </c>
      <c r="D111" s="13">
        <f>IFERROR(VLOOKUP(C111,'4.2.2 Bovins 2023 (FAO)'!$C$4:$E$194,2,FALSE),"-")</f>
        <v>255622</v>
      </c>
      <c r="E111" s="13" t="str">
        <f>IFERROR(VLOOKUP(C111,'4.2.2 Bovins 2023 (FAO)'!$C$4:$E$194,3,FALSE),"-")</f>
        <v>Valeur estimée</v>
      </c>
      <c r="F111" s="13">
        <f>IFERROR(VLOOKUP(C111,'4.2.3 Ovins 2023 (FAO)'!$C$4:$E$180,2,FALSE),"-")</f>
        <v>80276</v>
      </c>
      <c r="G111" s="13" t="str">
        <f>IFERROR(VLOOKUP(C111,'4.2.3 Ovins 2023 (FAO)'!$C$4:$E$180,3,FALSE),"-")</f>
        <v>Valeur imputée par une agence réceptrice</v>
      </c>
      <c r="H111" s="13">
        <f>IFERROR(VLOOKUP(C111,'4.2.4 Caprins 2023 (FAO)'!$C$4:$E$179,2,FALSE),"-")</f>
        <v>224700</v>
      </c>
      <c r="I111" s="13" t="str">
        <f>IFERROR(VLOOKUP(C111,'4.2.4 Caprins 2023 (FAO)'!$C$4:$E$179,3,FALSE),"-")</f>
        <v>Valeur imputée par une agence réceptrice</v>
      </c>
    </row>
    <row r="112" spans="3:9" ht="26.5" customHeight="1" x14ac:dyDescent="0.35">
      <c r="C112" s="13" t="s">
        <v>301</v>
      </c>
      <c r="D112" s="13">
        <f>IFERROR(VLOOKUP(C112,'4.2.2 Bovins 2023 (FAO)'!$C$4:$E$194,2,FALSE),"-")</f>
        <v>117082</v>
      </c>
      <c r="E112" s="13" t="str">
        <f>IFERROR(VLOOKUP(C112,'4.2.2 Bovins 2023 (FAO)'!$C$4:$E$194,3,FALSE),"-")</f>
        <v>Chiffre officiel</v>
      </c>
      <c r="F112" s="13">
        <f>IFERROR(VLOOKUP(C112,'4.2.3 Ovins 2023 (FAO)'!$C$4:$E$180,2,FALSE),"-")</f>
        <v>34193</v>
      </c>
      <c r="G112" s="13" t="str">
        <f>IFERROR(VLOOKUP(C112,'4.2.3 Ovins 2023 (FAO)'!$C$4:$E$180,3,FALSE),"-")</f>
        <v>Valeur imputée par une agence réceptrice</v>
      </c>
      <c r="H112" s="13">
        <f>IFERROR(VLOOKUP(C112,'4.2.4 Caprins 2023 (FAO)'!$C$4:$E$179,2,FALSE),"-")</f>
        <v>75963</v>
      </c>
      <c r="I112" s="13" t="str">
        <f>IFERROR(VLOOKUP(C112,'4.2.4 Caprins 2023 (FAO)'!$C$4:$E$179,3,FALSE),"-")</f>
        <v>Valeur imputée par une agence réceptrice</v>
      </c>
    </row>
    <row r="113" spans="3:9" ht="26.5" customHeight="1" x14ac:dyDescent="0.35">
      <c r="C113" s="13" t="s">
        <v>302</v>
      </c>
      <c r="D113" s="13">
        <f>IFERROR(VLOOKUP(C113,'4.2.2 Bovins 2023 (FAO)'!$C$4:$E$194,2,FALSE),"-")</f>
        <v>632700</v>
      </c>
      <c r="E113" s="13" t="str">
        <f>IFERROR(VLOOKUP(C113,'4.2.2 Bovins 2023 (FAO)'!$C$4:$E$194,3,FALSE),"-")</f>
        <v>Valeur imputée par une agence réceptrice</v>
      </c>
      <c r="F113" s="13">
        <f>IFERROR(VLOOKUP(C113,'4.2.3 Ovins 2023 (FAO)'!$C$4:$E$180,2,FALSE),"-")</f>
        <v>192996</v>
      </c>
      <c r="G113" s="13" t="str">
        <f>IFERROR(VLOOKUP(C113,'4.2.3 Ovins 2023 (FAO)'!$C$4:$E$180,3,FALSE),"-")</f>
        <v>Valeur imputée par une agence réceptrice</v>
      </c>
      <c r="H113" s="13">
        <f>IFERROR(VLOOKUP(C113,'4.2.4 Caprins 2023 (FAO)'!$C$4:$E$179,2,FALSE),"-")</f>
        <v>8900763</v>
      </c>
      <c r="I113" s="13" t="str">
        <f>IFERROR(VLOOKUP(C113,'4.2.4 Caprins 2023 (FAO)'!$C$4:$E$179,3,FALSE),"-")</f>
        <v>Valeur imputée par une agence réceptrice</v>
      </c>
    </row>
    <row r="114" spans="3:9" ht="26.5" customHeight="1" x14ac:dyDescent="0.35">
      <c r="C114" s="13" t="s">
        <v>303</v>
      </c>
      <c r="D114" s="13">
        <f>IFERROR(VLOOKUP(C114,'4.2.2 Bovins 2023 (FAO)'!$C$4:$E$194,2,FALSE),"-")</f>
        <v>502730</v>
      </c>
      <c r="E114" s="13" t="str">
        <f>IFERROR(VLOOKUP(C114,'4.2.2 Bovins 2023 (FAO)'!$C$4:$E$194,3,FALSE),"-")</f>
        <v>Chiffre officiel</v>
      </c>
      <c r="F114" s="13">
        <f>IFERROR(VLOOKUP(C114,'4.2.3 Ovins 2023 (FAO)'!$C$4:$E$180,2,FALSE),"-")</f>
        <v>441190</v>
      </c>
      <c r="G114" s="13" t="str">
        <f>IFERROR(VLOOKUP(C114,'4.2.3 Ovins 2023 (FAO)'!$C$4:$E$180,3,FALSE),"-")</f>
        <v>Chiffre officiel</v>
      </c>
      <c r="H114" s="13">
        <f>IFERROR(VLOOKUP(C114,'4.2.4 Caprins 2023 (FAO)'!$C$4:$E$179,2,FALSE),"-")</f>
        <v>848250</v>
      </c>
      <c r="I114" s="13" t="str">
        <f>IFERROR(VLOOKUP(C114,'4.2.4 Caprins 2023 (FAO)'!$C$4:$E$179,3,FALSE),"-")</f>
        <v>Chiffre officiel</v>
      </c>
    </row>
    <row r="115" spans="3:9" ht="26.5" customHeight="1" x14ac:dyDescent="0.35">
      <c r="C115" s="13" t="s">
        <v>304</v>
      </c>
      <c r="D115" s="13">
        <f>IFERROR(VLOOKUP(C115,'4.2.2 Bovins 2023 (FAO)'!$C$4:$E$194,2,FALSE),"-")</f>
        <v>3960</v>
      </c>
      <c r="E115" s="13" t="str">
        <f>IFERROR(VLOOKUP(C115,'4.2.2 Bovins 2023 (FAO)'!$C$4:$E$194,3,FALSE),"-")</f>
        <v>Chiffre officiel</v>
      </c>
      <c r="F115" s="13">
        <f>IFERROR(VLOOKUP(C115,'4.2.3 Ovins 2023 (FAO)'!$C$4:$E$180,2,FALSE),"-")</f>
        <v>6790</v>
      </c>
      <c r="G115" s="13" t="str">
        <f>IFERROR(VLOOKUP(C115,'4.2.3 Ovins 2023 (FAO)'!$C$4:$E$180,3,FALSE),"-")</f>
        <v>Chiffre officiel</v>
      </c>
      <c r="H115" s="13">
        <f>IFERROR(VLOOKUP(C115,'4.2.4 Caprins 2023 (FAO)'!$C$4:$E$179,2,FALSE),"-")</f>
        <v>1560</v>
      </c>
      <c r="I115" s="13" t="str">
        <f>IFERROR(VLOOKUP(C115,'4.2.4 Caprins 2023 (FAO)'!$C$4:$E$179,3,FALSE),"-")</f>
        <v>Chiffre officiel</v>
      </c>
    </row>
    <row r="116" spans="3:9" ht="26.5" customHeight="1" x14ac:dyDescent="0.35">
      <c r="C116" s="13" t="s">
        <v>305</v>
      </c>
      <c r="D116" s="13">
        <f>IFERROR(VLOOKUP(C116,'4.2.2 Bovins 2023 (FAO)'!$C$4:$E$194,2,FALSE),"-")</f>
        <v>1400000</v>
      </c>
      <c r="E116" s="13" t="str">
        <f>IFERROR(VLOOKUP(C116,'4.2.2 Bovins 2023 (FAO)'!$C$4:$E$194,3,FALSE),"-")</f>
        <v>Valeur estimée</v>
      </c>
      <c r="F116" s="13">
        <f>IFERROR(VLOOKUP(C116,'4.2.3 Ovins 2023 (FAO)'!$C$4:$E$180,2,FALSE),"-")</f>
        <v>12237335</v>
      </c>
      <c r="G116" s="13" t="str">
        <f>IFERROR(VLOOKUP(C116,'4.2.3 Ovins 2023 (FAO)'!$C$4:$E$180,3,FALSE),"-")</f>
        <v>Valeur imputée par une agence réceptrice</v>
      </c>
      <c r="H116" s="13">
        <f>IFERROR(VLOOKUP(C116,'4.2.4 Caprins 2023 (FAO)'!$C$4:$E$179,2,FALSE),"-")</f>
        <v>2289864</v>
      </c>
      <c r="I116" s="13" t="str">
        <f>IFERROR(VLOOKUP(C116,'4.2.4 Caprins 2023 (FAO)'!$C$4:$E$179,3,FALSE),"-")</f>
        <v>Valeur imputée par une agence réceptrice</v>
      </c>
    </row>
    <row r="117" spans="3:9" ht="26.5" customHeight="1" x14ac:dyDescent="0.35">
      <c r="C117" s="13" t="s">
        <v>306</v>
      </c>
      <c r="D117" s="13">
        <f>IFERROR(VLOOKUP(C117,'4.2.2 Bovins 2023 (FAO)'!$C$4:$E$194,2,FALSE),"-")</f>
        <v>7425</v>
      </c>
      <c r="E117" s="13" t="str">
        <f>IFERROR(VLOOKUP(C117,'4.2.2 Bovins 2023 (FAO)'!$C$4:$E$194,3,FALSE),"-")</f>
        <v>Chiffre officiel</v>
      </c>
      <c r="F117" s="13">
        <f>IFERROR(VLOOKUP(C117,'4.2.3 Ovins 2023 (FAO)'!$C$4:$E$180,2,FALSE),"-")</f>
        <v>1614</v>
      </c>
      <c r="G117" s="13" t="str">
        <f>IFERROR(VLOOKUP(C117,'4.2.3 Ovins 2023 (FAO)'!$C$4:$E$180,3,FALSE),"-")</f>
        <v>Chiffre officiel</v>
      </c>
      <c r="H117" s="13">
        <f>IFERROR(VLOOKUP(C117,'4.2.4 Caprins 2023 (FAO)'!$C$4:$E$179,2,FALSE),"-")</f>
        <v>1225</v>
      </c>
      <c r="I117" s="13" t="str">
        <f>IFERROR(VLOOKUP(C117,'4.2.4 Caprins 2023 (FAO)'!$C$4:$E$179,3,FALSE),"-")</f>
        <v>Chiffre officiel</v>
      </c>
    </row>
    <row r="118" spans="3:9" ht="26.5" customHeight="1" x14ac:dyDescent="0.35">
      <c r="C118" s="13" t="s">
        <v>307</v>
      </c>
      <c r="D118" s="13">
        <f>IFERROR(VLOOKUP(C118,'4.2.2 Bovins 2023 (FAO)'!$C$4:$E$194,2,FALSE),"-")</f>
        <v>244634</v>
      </c>
      <c r="E118" s="13" t="str">
        <f>IFERROR(VLOOKUP(C118,'4.2.2 Bovins 2023 (FAO)'!$C$4:$E$194,3,FALSE),"-")</f>
        <v>Valeur imputée par une agence réceptrice</v>
      </c>
      <c r="F118" s="13">
        <f>IFERROR(VLOOKUP(C118,'4.2.3 Ovins 2023 (FAO)'!$C$4:$E$180,2,FALSE),"-")</f>
        <v>2450080</v>
      </c>
      <c r="G118" s="13" t="str">
        <f>IFERROR(VLOOKUP(C118,'4.2.3 Ovins 2023 (FAO)'!$C$4:$E$180,3,FALSE),"-")</f>
        <v>Valeur estimée</v>
      </c>
      <c r="H118" s="13">
        <f>IFERROR(VLOOKUP(C118,'4.2.4 Caprins 2023 (FAO)'!$C$4:$E$179,2,FALSE),"-")</f>
        <v>1205753</v>
      </c>
      <c r="I118" s="13" t="str">
        <f>IFERROR(VLOOKUP(C118,'4.2.4 Caprins 2023 (FAO)'!$C$4:$E$179,3,FALSE),"-")</f>
        <v>Valeur imputée par une agence réceptrice</v>
      </c>
    </row>
    <row r="119" spans="3:9" ht="26.5" customHeight="1" x14ac:dyDescent="0.35">
      <c r="C119" s="13" t="s">
        <v>308</v>
      </c>
      <c r="D119" s="13">
        <f>IFERROR(VLOOKUP(C119,'4.2.2 Bovins 2023 (FAO)'!$C$4:$E$194,2,FALSE),"-")</f>
        <v>8803625</v>
      </c>
      <c r="E119" s="13" t="str">
        <f>IFERROR(VLOOKUP(C119,'4.2.2 Bovins 2023 (FAO)'!$C$4:$E$194,3,FALSE),"-")</f>
        <v>Chiffre officiel</v>
      </c>
      <c r="F119" s="13">
        <f>IFERROR(VLOOKUP(C119,'4.2.3 Ovins 2023 (FAO)'!$C$4:$E$180,2,FALSE),"-")</f>
        <v>3318262</v>
      </c>
      <c r="G119" s="13" t="str">
        <f>IFERROR(VLOOKUP(C119,'4.2.3 Ovins 2023 (FAO)'!$C$4:$E$180,3,FALSE),"-")</f>
        <v>Chiffre officiel</v>
      </c>
      <c r="H119" s="13">
        <f>IFERROR(VLOOKUP(C119,'4.2.4 Caprins 2023 (FAO)'!$C$4:$E$179,2,FALSE),"-")</f>
        <v>2362781</v>
      </c>
      <c r="I119" s="13" t="str">
        <f>IFERROR(VLOOKUP(C119,'4.2.4 Caprins 2023 (FAO)'!$C$4:$E$179,3,FALSE),"-")</f>
        <v>Chiffre officiel</v>
      </c>
    </row>
    <row r="120" spans="3:9" ht="26.5" customHeight="1" x14ac:dyDescent="0.35">
      <c r="C120" s="13" t="s">
        <v>672</v>
      </c>
      <c r="D120" s="13">
        <f>IFERROR(VLOOKUP(C120,'4.2.2 Bovins 2023 (FAO)'!$C$4:$E$194,2,FALSE),"-")</f>
        <v>1818</v>
      </c>
      <c r="E120" s="13" t="str">
        <f>IFERROR(VLOOKUP(C120,'4.2.2 Bovins 2023 (FAO)'!$C$4:$E$194,3,FALSE),"-")</f>
        <v>Valeur imputée par une agence réceptrice</v>
      </c>
      <c r="F120" s="13" t="str">
        <f>IFERROR(VLOOKUP(C120,'4.2.3 Ovins 2023 (FAO)'!$C$4:$E$180,2,FALSE),"-")</f>
        <v>-</v>
      </c>
      <c r="G120" s="13" t="str">
        <f>IFERROR(VLOOKUP(C120,'4.2.3 Ovins 2023 (FAO)'!$C$4:$E$180,3,FALSE),"-")</f>
        <v>-</v>
      </c>
      <c r="H120" s="13">
        <f>IFERROR(VLOOKUP(C120,'4.2.4 Caprins 2023 (FAO)'!$C$4:$E$179,2,FALSE),"-")</f>
        <v>1209</v>
      </c>
      <c r="I120" s="13" t="str">
        <f>IFERROR(VLOOKUP(C120,'4.2.4 Caprins 2023 (FAO)'!$C$4:$E$179,3,FALSE),"-")</f>
        <v>Valeur imputée par une agence réceptrice</v>
      </c>
    </row>
    <row r="121" spans="3:9" ht="26.5" customHeight="1" x14ac:dyDescent="0.35">
      <c r="C121" s="13" t="s">
        <v>309</v>
      </c>
      <c r="D121" s="13">
        <f>IFERROR(VLOOKUP(C121,'4.2.2 Bovins 2023 (FAO)'!$C$4:$E$194,2,FALSE),"-")</f>
        <v>1221158</v>
      </c>
      <c r="E121" s="13" t="str">
        <f>IFERROR(VLOOKUP(C121,'4.2.2 Bovins 2023 (FAO)'!$C$4:$E$194,3,FALSE),"-")</f>
        <v>Chiffre officiel</v>
      </c>
      <c r="F121" s="13">
        <f>IFERROR(VLOOKUP(C121,'4.2.3 Ovins 2023 (FAO)'!$C$4:$E$180,2,FALSE),"-")</f>
        <v>10619555</v>
      </c>
      <c r="G121" s="13" t="str">
        <f>IFERROR(VLOOKUP(C121,'4.2.3 Ovins 2023 (FAO)'!$C$4:$E$180,3,FALSE),"-")</f>
        <v>Chiffre officiel</v>
      </c>
      <c r="H121" s="13">
        <f>IFERROR(VLOOKUP(C121,'4.2.4 Caprins 2023 (FAO)'!$C$4:$E$179,2,FALSE),"-")</f>
        <v>7265644</v>
      </c>
      <c r="I121" s="13" t="str">
        <f>IFERROR(VLOOKUP(C121,'4.2.4 Caprins 2023 (FAO)'!$C$4:$E$179,3,FALSE),"-")</f>
        <v>Chiffre officiel</v>
      </c>
    </row>
    <row r="122" spans="3:9" ht="26.5" customHeight="1" x14ac:dyDescent="0.35">
      <c r="C122" s="13" t="s">
        <v>310</v>
      </c>
      <c r="D122" s="13">
        <f>IFERROR(VLOOKUP(C122,'4.2.2 Bovins 2023 (FAO)'!$C$4:$E$194,2,FALSE),"-")</f>
        <v>34000</v>
      </c>
      <c r="E122" s="13" t="str">
        <f>IFERROR(VLOOKUP(C122,'4.2.2 Bovins 2023 (FAO)'!$C$4:$E$194,3,FALSE),"-")</f>
        <v>Valeur estimée</v>
      </c>
      <c r="F122" s="13">
        <f>IFERROR(VLOOKUP(C122,'4.2.3 Ovins 2023 (FAO)'!$C$4:$E$180,2,FALSE),"-")</f>
        <v>24172</v>
      </c>
      <c r="G122" s="13" t="str">
        <f>IFERROR(VLOOKUP(C122,'4.2.3 Ovins 2023 (FAO)'!$C$4:$E$180,3,FALSE),"-")</f>
        <v>Valeur imputée par une agence réceptrice</v>
      </c>
      <c r="H122" s="13">
        <f>IFERROR(VLOOKUP(C122,'4.2.4 Caprins 2023 (FAO)'!$C$4:$E$179,2,FALSE),"-")</f>
        <v>7687</v>
      </c>
      <c r="I122" s="13" t="str">
        <f>IFERROR(VLOOKUP(C122,'4.2.4 Caprins 2023 (FAO)'!$C$4:$E$179,3,FALSE),"-")</f>
        <v>Valeur imputée par une agence réceptrice</v>
      </c>
    </row>
    <row r="123" spans="3:9" ht="26.5" customHeight="1" x14ac:dyDescent="0.35">
      <c r="C123" s="13" t="s">
        <v>311</v>
      </c>
      <c r="D123" s="13">
        <f>IFERROR(VLOOKUP(C123,'4.2.2 Bovins 2023 (FAO)'!$C$4:$E$194,2,FALSE),"-")</f>
        <v>160790</v>
      </c>
      <c r="E123" s="13" t="str">
        <f>IFERROR(VLOOKUP(C123,'4.2.2 Bovins 2023 (FAO)'!$C$4:$E$194,3,FALSE),"-")</f>
        <v>Chiffre officiel</v>
      </c>
      <c r="F123" s="13">
        <f>IFERROR(VLOOKUP(C123,'4.2.3 Ovins 2023 (FAO)'!$C$4:$E$180,2,FALSE),"-")</f>
        <v>48036</v>
      </c>
      <c r="G123" s="13" t="str">
        <f>IFERROR(VLOOKUP(C123,'4.2.3 Ovins 2023 (FAO)'!$C$4:$E$180,3,FALSE),"-")</f>
        <v>Chiffre officiel</v>
      </c>
      <c r="H123" s="13">
        <f>IFERROR(VLOOKUP(C123,'4.2.4 Caprins 2023 (FAO)'!$C$4:$E$179,2,FALSE),"-")</f>
        <v>234942</v>
      </c>
      <c r="I123" s="13" t="str">
        <f>IFERROR(VLOOKUP(C123,'4.2.4 Caprins 2023 (FAO)'!$C$4:$E$179,3,FALSE),"-")</f>
        <v>Chiffre officiel</v>
      </c>
    </row>
    <row r="124" spans="3:9" ht="26.5" customHeight="1" x14ac:dyDescent="0.35">
      <c r="C124" s="13" t="s">
        <v>657</v>
      </c>
      <c r="D124" s="13">
        <f>IFERROR(VLOOKUP(C124,'4.2.2 Bovins 2023 (FAO)'!$C$4:$E$194,2,FALSE),"-")</f>
        <v>609126</v>
      </c>
      <c r="E124" s="13" t="str">
        <f>IFERROR(VLOOKUP(C124,'4.2.2 Bovins 2023 (FAO)'!$C$4:$E$194,3,FALSE),"-")</f>
        <v>Valeur estimée</v>
      </c>
      <c r="F124" s="13">
        <f>IFERROR(VLOOKUP(C124,'4.2.3 Ovins 2023 (FAO)'!$C$4:$E$180,2,FALSE),"-")</f>
        <v>366667</v>
      </c>
      <c r="G124" s="13" t="str">
        <f>IFERROR(VLOOKUP(C124,'4.2.3 Ovins 2023 (FAO)'!$C$4:$E$180,3,FALSE),"-")</f>
        <v>Valeur imputée par une agence réceptrice</v>
      </c>
      <c r="H124" s="13">
        <f>IFERROR(VLOOKUP(C124,'4.2.4 Caprins 2023 (FAO)'!$C$4:$E$179,2,FALSE),"-")</f>
        <v>1054606</v>
      </c>
      <c r="I124" s="13" t="str">
        <f>IFERROR(VLOOKUP(C124,'4.2.4 Caprins 2023 (FAO)'!$C$4:$E$179,3,FALSE),"-")</f>
        <v>Valeur estimée</v>
      </c>
    </row>
    <row r="125" spans="3:9" ht="26.5" customHeight="1" x14ac:dyDescent="0.35">
      <c r="C125" s="13" t="s">
        <v>312</v>
      </c>
      <c r="D125" s="13">
        <f>IFERROR(VLOOKUP(C125,'4.2.2 Bovins 2023 (FAO)'!$C$4:$E$194,2,FALSE),"-")</f>
        <v>150573</v>
      </c>
      <c r="E125" s="13" t="str">
        <f>IFERROR(VLOOKUP(C125,'4.2.2 Bovins 2023 (FAO)'!$C$4:$E$194,3,FALSE),"-")</f>
        <v>Chiffre officiel</v>
      </c>
      <c r="F125" s="13">
        <f>IFERROR(VLOOKUP(C125,'4.2.3 Ovins 2023 (FAO)'!$C$4:$E$180,2,FALSE),"-")</f>
        <v>746422</v>
      </c>
      <c r="G125" s="13" t="str">
        <f>IFERROR(VLOOKUP(C125,'4.2.3 Ovins 2023 (FAO)'!$C$4:$E$180,3,FALSE),"-")</f>
        <v>Valeur imputée par une agence réceptrice</v>
      </c>
      <c r="H125" s="13">
        <f>IFERROR(VLOOKUP(C125,'4.2.4 Caprins 2023 (FAO)'!$C$4:$E$179,2,FALSE),"-")</f>
        <v>293254</v>
      </c>
      <c r="I125" s="13" t="str">
        <f>IFERROR(VLOOKUP(C125,'4.2.4 Caprins 2023 (FAO)'!$C$4:$E$179,3,FALSE),"-")</f>
        <v>Valeur imputée par une agence réceptrice</v>
      </c>
    </row>
    <row r="126" spans="3:9" ht="26.5" customHeight="1" x14ac:dyDescent="0.35">
      <c r="C126" s="13" t="s">
        <v>313</v>
      </c>
      <c r="D126" s="13" t="str">
        <f>IFERROR(VLOOKUP(C126,'4.2.2 Bovins 2023 (FAO)'!$C$4:$E$194,2,FALSE),"-")</f>
        <v>-</v>
      </c>
      <c r="E126" s="13" t="str">
        <f>IFERROR(VLOOKUP(C126,'4.2.2 Bovins 2023 (FAO)'!$C$4:$E$194,3,FALSE),"-")</f>
        <v>-</v>
      </c>
      <c r="F126" s="13">
        <f>IFERROR(VLOOKUP(C126,'4.2.3 Ovins 2023 (FAO)'!$C$4:$E$180,2,FALSE),"-")</f>
        <v>189109</v>
      </c>
      <c r="G126" s="13" t="str">
        <f>IFERROR(VLOOKUP(C126,'4.2.3 Ovins 2023 (FAO)'!$C$4:$E$180,3,FALSE),"-")</f>
        <v>Valeur imputée par une agence réceptrice</v>
      </c>
      <c r="H126" s="13">
        <f>IFERROR(VLOOKUP(C126,'4.2.4 Caprins 2023 (FAO)'!$C$4:$E$179,2,FALSE),"-")</f>
        <v>7325088</v>
      </c>
      <c r="I126" s="13" t="str">
        <f>IFERROR(VLOOKUP(C126,'4.2.4 Caprins 2023 (FAO)'!$C$4:$E$179,3,FALSE),"-")</f>
        <v>Valeur imputée par une agence réceptrice</v>
      </c>
    </row>
    <row r="127" spans="3:9" ht="26.5" customHeight="1" x14ac:dyDescent="0.35">
      <c r="C127" s="13" t="s">
        <v>314</v>
      </c>
      <c r="D127" s="13">
        <f>IFERROR(VLOOKUP(C127,'4.2.2 Bovins 2023 (FAO)'!$C$4:$E$194,2,FALSE),"-")</f>
        <v>752994</v>
      </c>
      <c r="E127" s="13" t="str">
        <f>IFERROR(VLOOKUP(C127,'4.2.2 Bovins 2023 (FAO)'!$C$4:$E$194,3,FALSE),"-")</f>
        <v>Chiffre officiel</v>
      </c>
      <c r="F127" s="13">
        <f>IFERROR(VLOOKUP(C127,'4.2.3 Ovins 2023 (FAO)'!$C$4:$E$180,2,FALSE),"-")</f>
        <v>2058</v>
      </c>
      <c r="G127" s="13" t="str">
        <f>IFERROR(VLOOKUP(C127,'4.2.3 Ovins 2023 (FAO)'!$C$4:$E$180,3,FALSE),"-")</f>
        <v>Valeur imputée par une agence réceptrice</v>
      </c>
      <c r="H127" s="13">
        <f>IFERROR(VLOOKUP(C127,'4.2.4 Caprins 2023 (FAO)'!$C$4:$E$179,2,FALSE),"-")</f>
        <v>2327</v>
      </c>
      <c r="I127" s="13" t="str">
        <f>IFERROR(VLOOKUP(C127,'4.2.4 Caprins 2023 (FAO)'!$C$4:$E$179,3,FALSE),"-")</f>
        <v>Valeur imputée par une agence réceptrice</v>
      </c>
    </row>
    <row r="128" spans="3:9" ht="26.5" customHeight="1" x14ac:dyDescent="0.35">
      <c r="C128" s="13" t="s">
        <v>315</v>
      </c>
      <c r="D128" s="13">
        <f>IFERROR(VLOOKUP(C128,'4.2.2 Bovins 2023 (FAO)'!$C$4:$E$194,2,FALSE),"-")</f>
        <v>252151</v>
      </c>
      <c r="E128" s="13" t="str">
        <f>IFERROR(VLOOKUP(C128,'4.2.2 Bovins 2023 (FAO)'!$C$4:$E$194,3,FALSE),"-")</f>
        <v>Chiffre officiel</v>
      </c>
      <c r="F128" s="13">
        <f>IFERROR(VLOOKUP(C128,'4.2.3 Ovins 2023 (FAO)'!$C$4:$E$180,2,FALSE),"-")</f>
        <v>626667</v>
      </c>
      <c r="G128" s="13" t="str">
        <f>IFERROR(VLOOKUP(C128,'4.2.3 Ovins 2023 (FAO)'!$C$4:$E$180,3,FALSE),"-")</f>
        <v>Chiffre officiel</v>
      </c>
      <c r="H128" s="13">
        <f>IFERROR(VLOOKUP(C128,'4.2.4 Caprins 2023 (FAO)'!$C$4:$E$179,2,FALSE),"-")</f>
        <v>1301275</v>
      </c>
      <c r="I128" s="13" t="str">
        <f>IFERROR(VLOOKUP(C128,'4.2.4 Caprins 2023 (FAO)'!$C$4:$E$179,3,FALSE),"-")</f>
        <v>Chiffre officiel</v>
      </c>
    </row>
    <row r="129" spans="3:9" ht="26.5" customHeight="1" x14ac:dyDescent="0.35">
      <c r="C129" s="13" t="s">
        <v>316</v>
      </c>
      <c r="D129" s="13">
        <f>IFERROR(VLOOKUP(C129,'4.2.2 Bovins 2023 (FAO)'!$C$4:$E$194,2,FALSE),"-")</f>
        <v>3290904</v>
      </c>
      <c r="E129" s="13" t="str">
        <f>IFERROR(VLOOKUP(C129,'4.2.2 Bovins 2023 (FAO)'!$C$4:$E$194,3,FALSE),"-")</f>
        <v>Valeur imputée par une agence réceptrice</v>
      </c>
      <c r="F129" s="13">
        <f>IFERROR(VLOOKUP(C129,'4.2.3 Ovins 2023 (FAO)'!$C$4:$E$180,2,FALSE),"-")</f>
        <v>20893106</v>
      </c>
      <c r="G129" s="13" t="str">
        <f>IFERROR(VLOOKUP(C129,'4.2.3 Ovins 2023 (FAO)'!$C$4:$E$180,3,FALSE),"-")</f>
        <v>Valeur imputée par une agence réceptrice</v>
      </c>
      <c r="H129" s="13">
        <f>IFERROR(VLOOKUP(C129,'4.2.4 Caprins 2023 (FAO)'!$C$4:$E$179,2,FALSE),"-")</f>
        <v>28359786</v>
      </c>
      <c r="I129" s="13" t="str">
        <f>IFERROR(VLOOKUP(C129,'4.2.4 Caprins 2023 (FAO)'!$C$4:$E$179,3,FALSE),"-")</f>
        <v>Valeur imputée par une agence réceptrice</v>
      </c>
    </row>
    <row r="130" spans="3:9" ht="26.5" customHeight="1" x14ac:dyDescent="0.35">
      <c r="C130" s="13" t="s">
        <v>317</v>
      </c>
      <c r="D130" s="13">
        <f>IFERROR(VLOOKUP(C130,'4.2.2 Bovins 2023 (FAO)'!$C$4:$E$194,2,FALSE),"-")</f>
        <v>11</v>
      </c>
      <c r="E130" s="13" t="str">
        <f>IFERROR(VLOOKUP(C130,'4.2.2 Bovins 2023 (FAO)'!$C$4:$E$194,3,FALSE),"-")</f>
        <v>Valeur imputée par une agence réceptrice</v>
      </c>
      <c r="F130" s="13" t="str">
        <f>IFERROR(VLOOKUP(C130,'4.2.3 Ovins 2023 (FAO)'!$C$4:$E$180,2,FALSE),"-")</f>
        <v>-</v>
      </c>
      <c r="G130" s="13" t="str">
        <f>IFERROR(VLOOKUP(C130,'4.2.3 Ovins 2023 (FAO)'!$C$4:$E$180,3,FALSE),"-")</f>
        <v>-</v>
      </c>
      <c r="H130" s="13" t="str">
        <f>IFERROR(VLOOKUP(C130,'4.2.4 Caprins 2023 (FAO)'!$C$4:$E$179,2,FALSE),"-")</f>
        <v>-</v>
      </c>
      <c r="I130" s="13" t="str">
        <f>IFERROR(VLOOKUP(C130,'4.2.4 Caprins 2023 (FAO)'!$C$4:$E$179,3,FALSE),"-")</f>
        <v>-</v>
      </c>
    </row>
    <row r="131" spans="3:9" ht="26.5" customHeight="1" x14ac:dyDescent="0.35">
      <c r="C131" s="13" t="s">
        <v>318</v>
      </c>
      <c r="D131" s="13">
        <f>IFERROR(VLOOKUP(C131,'4.2.2 Bovins 2023 (FAO)'!$C$4:$E$194,2,FALSE),"-")</f>
        <v>318900</v>
      </c>
      <c r="E131" s="13" t="str">
        <f>IFERROR(VLOOKUP(C131,'4.2.2 Bovins 2023 (FAO)'!$C$4:$E$194,3,FALSE),"-")</f>
        <v>Chiffre officiel</v>
      </c>
      <c r="F131" s="13">
        <f>IFERROR(VLOOKUP(C131,'4.2.3 Ovins 2023 (FAO)'!$C$4:$E$180,2,FALSE),"-")</f>
        <v>1112600</v>
      </c>
      <c r="G131" s="13" t="str">
        <f>IFERROR(VLOOKUP(C131,'4.2.3 Ovins 2023 (FAO)'!$C$4:$E$180,3,FALSE),"-")</f>
        <v>Chiffre officiel</v>
      </c>
      <c r="H131" s="13">
        <f>IFERROR(VLOOKUP(C131,'4.2.4 Caprins 2023 (FAO)'!$C$4:$E$179,2,FALSE),"-")</f>
        <v>27800</v>
      </c>
      <c r="I131" s="13" t="str">
        <f>IFERROR(VLOOKUP(C131,'4.2.4 Caprins 2023 (FAO)'!$C$4:$E$179,3,FALSE),"-")</f>
        <v>Chiffre officiel</v>
      </c>
    </row>
    <row r="132" spans="3:9" ht="26.5" customHeight="1" x14ac:dyDescent="0.35">
      <c r="C132" s="13" t="s">
        <v>320</v>
      </c>
      <c r="D132" s="13">
        <f>IFERROR(VLOOKUP(C132,'4.2.2 Bovins 2023 (FAO)'!$C$4:$E$194,2,FALSE),"-")</f>
        <v>14062</v>
      </c>
      <c r="E132" s="13" t="str">
        <f>IFERROR(VLOOKUP(C132,'4.2.2 Bovins 2023 (FAO)'!$C$4:$E$194,3,FALSE),"-")</f>
        <v>Valeur imputée par une agence réceptrice</v>
      </c>
      <c r="F132" s="13">
        <f>IFERROR(VLOOKUP(C132,'4.2.3 Ovins 2023 (FAO)'!$C$4:$E$180,2,FALSE),"-")</f>
        <v>581</v>
      </c>
      <c r="G132" s="13" t="str">
        <f>IFERROR(VLOOKUP(C132,'4.2.3 Ovins 2023 (FAO)'!$C$4:$E$180,3,FALSE),"-")</f>
        <v>Valeur estimée</v>
      </c>
      <c r="H132" s="13">
        <f>IFERROR(VLOOKUP(C132,'4.2.4 Caprins 2023 (FAO)'!$C$4:$E$179,2,FALSE),"-")</f>
        <v>80</v>
      </c>
      <c r="I132" s="13" t="str">
        <f>IFERROR(VLOOKUP(C132,'4.2.4 Caprins 2023 (FAO)'!$C$4:$E$179,3,FALSE),"-")</f>
        <v>Valeur estimée</v>
      </c>
    </row>
    <row r="133" spans="3:9" ht="26.5" customHeight="1" x14ac:dyDescent="0.35">
      <c r="C133" s="13" t="s">
        <v>321</v>
      </c>
      <c r="D133" s="13">
        <f>IFERROR(VLOOKUP(C133,'4.2.2 Bovins 2023 (FAO)'!$C$4:$E$194,2,FALSE),"-")</f>
        <v>4635418</v>
      </c>
      <c r="E133" s="13" t="str">
        <f>IFERROR(VLOOKUP(C133,'4.2.2 Bovins 2023 (FAO)'!$C$4:$E$194,3,FALSE),"-")</f>
        <v>Chiffre officiel</v>
      </c>
      <c r="F133" s="13">
        <f>IFERROR(VLOOKUP(C133,'4.2.3 Ovins 2023 (FAO)'!$C$4:$E$180,2,FALSE),"-")</f>
        <v>21087823</v>
      </c>
      <c r="G133" s="13" t="str">
        <f>IFERROR(VLOOKUP(C133,'4.2.3 Ovins 2023 (FAO)'!$C$4:$E$180,3,FALSE),"-")</f>
        <v>Chiffre officiel</v>
      </c>
      <c r="H133" s="13">
        <f>IFERROR(VLOOKUP(C133,'4.2.4 Caprins 2023 (FAO)'!$C$4:$E$179,2,FALSE),"-")</f>
        <v>116032</v>
      </c>
      <c r="I133" s="13" t="str">
        <f>IFERROR(VLOOKUP(C133,'4.2.4 Caprins 2023 (FAO)'!$C$4:$E$179,3,FALSE),"-")</f>
        <v>Chiffre officiel</v>
      </c>
    </row>
    <row r="134" spans="3:9" ht="26.5" customHeight="1" x14ac:dyDescent="0.35">
      <c r="C134" s="13" t="s">
        <v>322</v>
      </c>
      <c r="D134" s="13">
        <f>IFERROR(VLOOKUP(C134,'4.2.2 Bovins 2023 (FAO)'!$C$4:$E$194,2,FALSE),"-")</f>
        <v>125166</v>
      </c>
      <c r="E134" s="13" t="str">
        <f>IFERROR(VLOOKUP(C134,'4.2.2 Bovins 2023 (FAO)'!$C$4:$E$194,3,FALSE),"-")</f>
        <v>Chiffre officiel</v>
      </c>
      <c r="F134" s="13">
        <f>IFERROR(VLOOKUP(C134,'4.2.3 Ovins 2023 (FAO)'!$C$4:$E$180,2,FALSE),"-")</f>
        <v>1132628</v>
      </c>
      <c r="G134" s="13" t="str">
        <f>IFERROR(VLOOKUP(C134,'4.2.3 Ovins 2023 (FAO)'!$C$4:$E$180,3,FALSE),"-")</f>
        <v>Valeur imputée par une agence réceptrice</v>
      </c>
      <c r="H134" s="13">
        <f>IFERROR(VLOOKUP(C134,'4.2.4 Caprins 2023 (FAO)'!$C$4:$E$179,2,FALSE),"-")</f>
        <v>756306</v>
      </c>
      <c r="I134" s="13" t="str">
        <f>IFERROR(VLOOKUP(C134,'4.2.4 Caprins 2023 (FAO)'!$C$4:$E$179,3,FALSE),"-")</f>
        <v>Chiffre officiel</v>
      </c>
    </row>
    <row r="135" spans="3:9" ht="26.5" customHeight="1" x14ac:dyDescent="0.35">
      <c r="C135" s="13" t="s">
        <v>323</v>
      </c>
      <c r="D135" s="13">
        <f>IFERROR(VLOOKUP(C135,'4.2.2 Bovins 2023 (FAO)'!$C$4:$E$194,2,FALSE),"-")</f>
        <v>1323794</v>
      </c>
      <c r="E135" s="13" t="str">
        <f>IFERROR(VLOOKUP(C135,'4.2.2 Bovins 2023 (FAO)'!$C$4:$E$194,3,FALSE),"-")</f>
        <v>Valeur estimée</v>
      </c>
      <c r="F135" s="13">
        <f>IFERROR(VLOOKUP(C135,'4.2.3 Ovins 2023 (FAO)'!$C$4:$E$180,2,FALSE),"-")</f>
        <v>445780</v>
      </c>
      <c r="G135" s="13" t="str">
        <f>IFERROR(VLOOKUP(C135,'4.2.3 Ovins 2023 (FAO)'!$C$4:$E$180,3,FALSE),"-")</f>
        <v>Valeur estimée</v>
      </c>
      <c r="H135" s="13">
        <f>IFERROR(VLOOKUP(C135,'4.2.4 Caprins 2023 (FAO)'!$C$4:$E$179,2,FALSE),"-")</f>
        <v>3364093</v>
      </c>
      <c r="I135" s="13" t="str">
        <f>IFERROR(VLOOKUP(C135,'4.2.4 Caprins 2023 (FAO)'!$C$4:$E$179,3,FALSE),"-")</f>
        <v>Valeur estimée</v>
      </c>
    </row>
    <row r="136" spans="3:9" ht="26.5" customHeight="1" x14ac:dyDescent="0.35">
      <c r="C136" s="13" t="s">
        <v>324</v>
      </c>
      <c r="D136" s="13">
        <f>IFERROR(VLOOKUP(C136,'4.2.2 Bovins 2023 (FAO)'!$C$4:$E$194,2,FALSE),"-")</f>
        <v>5871120</v>
      </c>
      <c r="E136" s="13" t="str">
        <f>IFERROR(VLOOKUP(C136,'4.2.2 Bovins 2023 (FAO)'!$C$4:$E$194,3,FALSE),"-")</f>
        <v>Chiffre officiel</v>
      </c>
      <c r="F136" s="13">
        <f>IFERROR(VLOOKUP(C136,'4.2.3 Ovins 2023 (FAO)'!$C$4:$E$180,2,FALSE),"-")</f>
        <v>9640478</v>
      </c>
      <c r="G136" s="13" t="str">
        <f>IFERROR(VLOOKUP(C136,'4.2.3 Ovins 2023 (FAO)'!$C$4:$E$180,3,FALSE),"-")</f>
        <v>Chiffre officiel</v>
      </c>
      <c r="H136" s="13" t="str">
        <f>IFERROR(VLOOKUP(C136,'4.2.4 Caprins 2023 (FAO)'!$C$4:$E$179,2,FALSE),"-")</f>
        <v>-</v>
      </c>
      <c r="I136" s="13" t="str">
        <f>IFERROR(VLOOKUP(C136,'4.2.4 Caprins 2023 (FAO)'!$C$4:$E$179,3,FALSE),"-")</f>
        <v>-</v>
      </c>
    </row>
    <row r="137" spans="3:9" ht="26.5" customHeight="1" x14ac:dyDescent="0.35">
      <c r="C137" s="13" t="s">
        <v>325</v>
      </c>
      <c r="D137" s="13">
        <f>IFERROR(VLOOKUP(C137,'4.2.2 Bovins 2023 (FAO)'!$C$4:$E$194,2,FALSE),"-")</f>
        <v>10121000</v>
      </c>
      <c r="E137" s="13" t="str">
        <f>IFERROR(VLOOKUP(C137,'4.2.2 Bovins 2023 (FAO)'!$C$4:$E$194,3,FALSE),"-")</f>
        <v>Chiffre officiel</v>
      </c>
      <c r="F137" s="13">
        <f>IFERROR(VLOOKUP(C137,'4.2.3 Ovins 2023 (FAO)'!$C$4:$E$180,2,FALSE),"-")</f>
        <v>15524000</v>
      </c>
      <c r="G137" s="13" t="str">
        <f>IFERROR(VLOOKUP(C137,'4.2.3 Ovins 2023 (FAO)'!$C$4:$E$180,3,FALSE),"-")</f>
        <v>Chiffre officiel</v>
      </c>
      <c r="H137" s="13">
        <f>IFERROR(VLOOKUP(C137,'4.2.4 Caprins 2023 (FAO)'!$C$4:$E$179,2,FALSE),"-")</f>
        <v>46647000</v>
      </c>
      <c r="I137" s="13" t="str">
        <f>IFERROR(VLOOKUP(C137,'4.2.4 Caprins 2023 (FAO)'!$C$4:$E$179,3,FALSE),"-")</f>
        <v>Chiffre officiel</v>
      </c>
    </row>
    <row r="138" spans="3:9" ht="26.5" customHeight="1" x14ac:dyDescent="0.35">
      <c r="C138" s="13" t="s">
        <v>327</v>
      </c>
      <c r="D138" s="13" t="str">
        <f>IFERROR(VLOOKUP(C138,'4.2.2 Bovins 2023 (FAO)'!$C$4:$E$194,2,FALSE),"-")</f>
        <v>-</v>
      </c>
      <c r="E138" s="13" t="str">
        <f>IFERROR(VLOOKUP(C138,'4.2.2 Bovins 2023 (FAO)'!$C$4:$E$194,3,FALSE),"-")</f>
        <v>-</v>
      </c>
      <c r="F138" s="13" t="str">
        <f>IFERROR(VLOOKUP(C138,'4.2.3 Ovins 2023 (FAO)'!$C$4:$E$180,2,FALSE),"-")</f>
        <v>-</v>
      </c>
      <c r="G138" s="13" t="str">
        <f>IFERROR(VLOOKUP(C138,'4.2.3 Ovins 2023 (FAO)'!$C$4:$E$180,3,FALSE),"-")</f>
        <v>-</v>
      </c>
      <c r="H138" s="13" t="str">
        <f>IFERROR(VLOOKUP(C138,'4.2.4 Caprins 2023 (FAO)'!$C$4:$E$179,2,FALSE),"-")</f>
        <v>-</v>
      </c>
      <c r="I138" s="13" t="str">
        <f>IFERROR(VLOOKUP(C138,'4.2.4 Caprins 2023 (FAO)'!$C$4:$E$179,3,FALSE),"-")</f>
        <v>-</v>
      </c>
    </row>
    <row r="139" spans="3:9" ht="26.5" customHeight="1" x14ac:dyDescent="0.35">
      <c r="C139" s="13" t="s">
        <v>328</v>
      </c>
      <c r="D139" s="13">
        <f>IFERROR(VLOOKUP(C139,'4.2.2 Bovins 2023 (FAO)'!$C$4:$E$194,2,FALSE),"-")</f>
        <v>332185</v>
      </c>
      <c r="E139" s="13" t="str">
        <f>IFERROR(VLOOKUP(C139,'4.2.2 Bovins 2023 (FAO)'!$C$4:$E$194,3,FALSE),"-")</f>
        <v>Chiffre officiel</v>
      </c>
      <c r="F139" s="13" t="str">
        <f>IFERROR(VLOOKUP(C139,'4.2.3 Ovins 2023 (FAO)'!$C$4:$E$180,2,FALSE),"-")</f>
        <v>-</v>
      </c>
      <c r="G139" s="13" t="str">
        <f>IFERROR(VLOOKUP(C139,'4.2.3 Ovins 2023 (FAO)'!$C$4:$E$180,3,FALSE),"-")</f>
        <v>-</v>
      </c>
      <c r="H139" s="13" t="str">
        <f>IFERROR(VLOOKUP(C139,'4.2.4 Caprins 2023 (FAO)'!$C$4:$E$179,2,FALSE),"-")</f>
        <v>-</v>
      </c>
      <c r="I139" s="13" t="str">
        <f>IFERROR(VLOOKUP(C139,'4.2.4 Caprins 2023 (FAO)'!$C$4:$E$179,3,FALSE),"-")</f>
        <v>-</v>
      </c>
    </row>
    <row r="140" spans="3:9" ht="26.5" customHeight="1" x14ac:dyDescent="0.35">
      <c r="C140" s="13" t="s">
        <v>329</v>
      </c>
      <c r="D140" s="13">
        <f>IFERROR(VLOOKUP(C140,'4.2.2 Bovins 2023 (FAO)'!$C$4:$E$194,2,FALSE),"-")</f>
        <v>21459</v>
      </c>
      <c r="E140" s="13" t="str">
        <f>IFERROR(VLOOKUP(C140,'4.2.2 Bovins 2023 (FAO)'!$C$4:$E$194,3,FALSE),"-")</f>
        <v>Valeur imputée par une agence réceptrice</v>
      </c>
      <c r="F140" s="13">
        <f>IFERROR(VLOOKUP(C140,'4.2.3 Ovins 2023 (FAO)'!$C$4:$E$180,2,FALSE),"-")</f>
        <v>2144</v>
      </c>
      <c r="G140" s="13" t="str">
        <f>IFERROR(VLOOKUP(C140,'4.2.3 Ovins 2023 (FAO)'!$C$4:$E$180,3,FALSE),"-")</f>
        <v>Valeur imputée par une agence réceptrice</v>
      </c>
      <c r="H140" s="13">
        <f>IFERROR(VLOOKUP(C140,'4.2.4 Caprins 2023 (FAO)'!$C$4:$E$179,2,FALSE),"-")</f>
        <v>643</v>
      </c>
      <c r="I140" s="13" t="str">
        <f>IFERROR(VLOOKUP(C140,'4.2.4 Caprins 2023 (FAO)'!$C$4:$E$179,3,FALSE),"-")</f>
        <v>Valeur estimée</v>
      </c>
    </row>
    <row r="141" spans="3:9" ht="26.5" customHeight="1" x14ac:dyDescent="0.35">
      <c r="C141" s="13" t="s">
        <v>330</v>
      </c>
      <c r="D141" s="13">
        <f>IFERROR(VLOOKUP(C141,'4.2.2 Bovins 2023 (FAO)'!$C$4:$E$194,2,FALSE),"-")</f>
        <v>1991040</v>
      </c>
      <c r="E141" s="13" t="str">
        <f>IFERROR(VLOOKUP(C141,'4.2.2 Bovins 2023 (FAO)'!$C$4:$E$194,3,FALSE),"-")</f>
        <v>Valeur imputée par une agence réceptrice</v>
      </c>
      <c r="F141" s="13">
        <f>IFERROR(VLOOKUP(C141,'4.2.3 Ovins 2023 (FAO)'!$C$4:$E$180,2,FALSE),"-")</f>
        <v>142110</v>
      </c>
      <c r="G141" s="13" t="str">
        <f>IFERROR(VLOOKUP(C141,'4.2.3 Ovins 2023 (FAO)'!$C$4:$E$180,3,FALSE),"-")</f>
        <v>Valeur estimée</v>
      </c>
      <c r="H141" s="13">
        <f>IFERROR(VLOOKUP(C141,'4.2.4 Caprins 2023 (FAO)'!$C$4:$E$179,2,FALSE),"-")</f>
        <v>124245</v>
      </c>
      <c r="I141" s="13" t="str">
        <f>IFERROR(VLOOKUP(C141,'4.2.4 Caprins 2023 (FAO)'!$C$4:$E$179,3,FALSE),"-")</f>
        <v>Valeur imputée par une agence réceptrice</v>
      </c>
    </row>
    <row r="142" spans="3:9" ht="26.5" customHeight="1" x14ac:dyDescent="0.35">
      <c r="C142" s="13" t="s">
        <v>528</v>
      </c>
      <c r="D142" s="13">
        <f>IFERROR(VLOOKUP(C142,'4.2.2 Bovins 2023 (FAO)'!$C$4:$E$194,2,FALSE),"-")</f>
        <v>2142380</v>
      </c>
      <c r="E142" s="13" t="str">
        <f>IFERROR(VLOOKUP(C142,'4.2.2 Bovins 2023 (FAO)'!$C$4:$E$194,3,FALSE),"-")</f>
        <v>Chiffre officiel</v>
      </c>
      <c r="F142" s="13">
        <f>IFERROR(VLOOKUP(C142,'4.2.3 Ovins 2023 (FAO)'!$C$4:$E$180,2,FALSE),"-")</f>
        <v>737270</v>
      </c>
      <c r="G142" s="13" t="str">
        <f>IFERROR(VLOOKUP(C142,'4.2.3 Ovins 2023 (FAO)'!$C$4:$E$180,3,FALSE),"-")</f>
        <v>Chiffre officiel</v>
      </c>
      <c r="H142" s="13">
        <f>IFERROR(VLOOKUP(C142,'4.2.4 Caprins 2023 (FAO)'!$C$4:$E$179,2,FALSE),"-")</f>
        <v>200700</v>
      </c>
      <c r="I142" s="13" t="str">
        <f>IFERROR(VLOOKUP(C142,'4.2.4 Caprins 2023 (FAO)'!$C$4:$E$179,3,FALSE),"-")</f>
        <v>Chiffre officiel</v>
      </c>
    </row>
    <row r="143" spans="3:9" ht="26.5" customHeight="1" x14ac:dyDescent="0.35">
      <c r="C143" s="13" t="s">
        <v>331</v>
      </c>
      <c r="D143" s="13">
        <f>IFERROR(VLOOKUP(C143,'4.2.2 Bovins 2023 (FAO)'!$C$4:$E$194,2,FALSE),"-")</f>
        <v>1344664</v>
      </c>
      <c r="E143" s="13" t="str">
        <f>IFERROR(VLOOKUP(C143,'4.2.2 Bovins 2023 (FAO)'!$C$4:$E$194,3,FALSE),"-")</f>
        <v>Chiffre officiel</v>
      </c>
      <c r="F143" s="13">
        <f>IFERROR(VLOOKUP(C143,'4.2.3 Ovins 2023 (FAO)'!$C$4:$E$180,2,FALSE),"-")</f>
        <v>2594570</v>
      </c>
      <c r="G143" s="13" t="str">
        <f>IFERROR(VLOOKUP(C143,'4.2.3 Ovins 2023 (FAO)'!$C$4:$E$180,3,FALSE),"-")</f>
        <v>Chiffre officiel</v>
      </c>
      <c r="H143" s="13">
        <f>IFERROR(VLOOKUP(C143,'4.2.4 Caprins 2023 (FAO)'!$C$4:$E$179,2,FALSE),"-")</f>
        <v>388996</v>
      </c>
      <c r="I143" s="13" t="str">
        <f>IFERROR(VLOOKUP(C143,'4.2.4 Caprins 2023 (FAO)'!$C$4:$E$179,3,FALSE),"-")</f>
        <v>Chiffre officiel</v>
      </c>
    </row>
    <row r="144" spans="3:9" ht="26.5" customHeight="1" x14ac:dyDescent="0.35">
      <c r="C144" s="13" t="s">
        <v>332</v>
      </c>
      <c r="D144" s="13">
        <f>IFERROR(VLOOKUP(C144,'4.2.2 Bovins 2023 (FAO)'!$C$4:$E$194,2,FALSE),"-")</f>
        <v>874898</v>
      </c>
      <c r="E144" s="13" t="str">
        <f>IFERROR(VLOOKUP(C144,'4.2.2 Bovins 2023 (FAO)'!$C$4:$E$194,3,FALSE),"-")</f>
        <v>Chiffre officiel</v>
      </c>
      <c r="F144" s="13">
        <f>IFERROR(VLOOKUP(C144,'4.2.3 Ovins 2023 (FAO)'!$C$4:$E$180,2,FALSE),"-")</f>
        <v>8967</v>
      </c>
      <c r="G144" s="13" t="str">
        <f>IFERROR(VLOOKUP(C144,'4.2.3 Ovins 2023 (FAO)'!$C$4:$E$180,3,FALSE),"-")</f>
        <v>Valeur imputée par une agence réceptrice</v>
      </c>
      <c r="H144" s="13">
        <f>IFERROR(VLOOKUP(C144,'4.2.4 Caprins 2023 (FAO)'!$C$4:$E$179,2,FALSE),"-")</f>
        <v>3088857</v>
      </c>
      <c r="I144" s="13" t="str">
        <f>IFERROR(VLOOKUP(C144,'4.2.4 Caprins 2023 (FAO)'!$C$4:$E$179,3,FALSE),"-")</f>
        <v>Chiffre officiel</v>
      </c>
    </row>
    <row r="145" spans="3:9" ht="26.5" customHeight="1" x14ac:dyDescent="0.35">
      <c r="C145" s="13" t="s">
        <v>333</v>
      </c>
      <c r="D145" s="13">
        <f>IFERROR(VLOOKUP(C145,'4.2.2 Bovins 2023 (FAO)'!$C$4:$E$194,2,FALSE),"-")</f>
        <v>1723530</v>
      </c>
      <c r="E145" s="13" t="str">
        <f>IFERROR(VLOOKUP(C145,'4.2.2 Bovins 2023 (FAO)'!$C$4:$E$194,3,FALSE),"-")</f>
        <v>Chiffre officiel</v>
      </c>
      <c r="F145" s="13">
        <f>IFERROR(VLOOKUP(C145,'4.2.3 Ovins 2023 (FAO)'!$C$4:$E$180,2,FALSE),"-")</f>
        <v>75720</v>
      </c>
      <c r="G145" s="13" t="str">
        <f>IFERROR(VLOOKUP(C145,'4.2.3 Ovins 2023 (FAO)'!$C$4:$E$180,3,FALSE),"-")</f>
        <v>Chiffre officiel</v>
      </c>
      <c r="H145" s="13">
        <f>IFERROR(VLOOKUP(C145,'4.2.4 Caprins 2023 (FAO)'!$C$4:$E$179,2,FALSE),"-")</f>
        <v>3160</v>
      </c>
      <c r="I145" s="13" t="str">
        <f>IFERROR(VLOOKUP(C145,'4.2.4 Caprins 2023 (FAO)'!$C$4:$E$179,3,FALSE),"-")</f>
        <v>Chiffre officiel</v>
      </c>
    </row>
    <row r="146" spans="3:9" ht="26.5" customHeight="1" x14ac:dyDescent="0.35">
      <c r="C146" s="13" t="s">
        <v>334</v>
      </c>
      <c r="D146" s="13" t="str">
        <f>IFERROR(VLOOKUP(C146,'4.2.2 Bovins 2023 (FAO)'!$C$4:$E$194,2,FALSE),"-")</f>
        <v>-</v>
      </c>
      <c r="E146" s="13" t="str">
        <f>IFERROR(VLOOKUP(C146,'4.2.2 Bovins 2023 (FAO)'!$C$4:$E$194,3,FALSE),"-")</f>
        <v>-</v>
      </c>
      <c r="F146" s="13" t="str">
        <f>IFERROR(VLOOKUP(C146,'4.2.3 Ovins 2023 (FAO)'!$C$4:$E$180,2,FALSE),"-")</f>
        <v>-</v>
      </c>
      <c r="G146" s="13" t="str">
        <f>IFERROR(VLOOKUP(C146,'4.2.3 Ovins 2023 (FAO)'!$C$4:$E$180,3,FALSE),"-")</f>
        <v>-</v>
      </c>
      <c r="H146" s="13" t="str">
        <f>IFERROR(VLOOKUP(C146,'4.2.4 Caprins 2023 (FAO)'!$C$4:$E$179,2,FALSE),"-")</f>
        <v>-</v>
      </c>
      <c r="I146" s="13" t="str">
        <f>IFERROR(VLOOKUP(C146,'4.2.4 Caprins 2023 (FAO)'!$C$4:$E$179,3,FALSE),"-")</f>
        <v>-</v>
      </c>
    </row>
    <row r="147" spans="3:9" ht="26.5" customHeight="1" x14ac:dyDescent="0.35">
      <c r="C147" s="13" t="s">
        <v>335</v>
      </c>
      <c r="D147" s="13">
        <f>IFERROR(VLOOKUP(C147,'4.2.2 Bovins 2023 (FAO)'!$C$4:$E$194,2,FALSE),"-")</f>
        <v>17382</v>
      </c>
      <c r="E147" s="13" t="str">
        <f>IFERROR(VLOOKUP(C147,'4.2.2 Bovins 2023 (FAO)'!$C$4:$E$194,3,FALSE),"-")</f>
        <v>Valeur estimée</v>
      </c>
      <c r="F147" s="13">
        <f>IFERROR(VLOOKUP(C147,'4.2.3 Ovins 2023 (FAO)'!$C$4:$E$180,2,FALSE),"-")</f>
        <v>4004</v>
      </c>
      <c r="G147" s="13" t="str">
        <f>IFERROR(VLOOKUP(C147,'4.2.3 Ovins 2023 (FAO)'!$C$4:$E$180,3,FALSE),"-")</f>
        <v>Valeur imputée par une agence réceptrice</v>
      </c>
      <c r="H147" s="13">
        <f>IFERROR(VLOOKUP(C147,'4.2.4 Caprins 2023 (FAO)'!$C$4:$E$179,2,FALSE),"-")</f>
        <v>501</v>
      </c>
      <c r="I147" s="13" t="str">
        <f>IFERROR(VLOOKUP(C147,'4.2.4 Caprins 2023 (FAO)'!$C$4:$E$179,3,FALSE),"-")</f>
        <v>Valeur estimée</v>
      </c>
    </row>
    <row r="148" spans="3:9" ht="26.5" customHeight="1" x14ac:dyDescent="0.35">
      <c r="C148" s="13" t="s">
        <v>336</v>
      </c>
      <c r="D148" s="13">
        <f>IFERROR(VLOOKUP(C148,'4.2.2 Bovins 2023 (FAO)'!$C$4:$E$194,2,FALSE),"-")</f>
        <v>399090</v>
      </c>
      <c r="E148" s="13" t="str">
        <f>IFERROR(VLOOKUP(C148,'4.2.2 Bovins 2023 (FAO)'!$C$4:$E$194,3,FALSE),"-")</f>
        <v>Chiffre officiel</v>
      </c>
      <c r="F148" s="13">
        <f>IFERROR(VLOOKUP(C148,'4.2.3 Ovins 2023 (FAO)'!$C$4:$E$180,2,FALSE),"-")</f>
        <v>999310</v>
      </c>
      <c r="G148" s="13" t="str">
        <f>IFERROR(VLOOKUP(C148,'4.2.3 Ovins 2023 (FAO)'!$C$4:$E$180,3,FALSE),"-")</f>
        <v>Chiffre officiel</v>
      </c>
      <c r="H148" s="13">
        <f>IFERROR(VLOOKUP(C148,'4.2.4 Caprins 2023 (FAO)'!$C$4:$E$179,2,FALSE),"-")</f>
        <v>167450</v>
      </c>
      <c r="I148" s="13" t="str">
        <f>IFERROR(VLOOKUP(C148,'4.2.4 Caprins 2023 (FAO)'!$C$4:$E$179,3,FALSE),"-")</f>
        <v>Chiffre officiel</v>
      </c>
    </row>
    <row r="149" spans="3:9" ht="26.5" customHeight="1" x14ac:dyDescent="0.35">
      <c r="C149" s="13" t="s">
        <v>337</v>
      </c>
      <c r="D149" s="13">
        <f>IFERROR(VLOOKUP(C149,'4.2.2 Bovins 2023 (FAO)'!$C$4:$E$194,2,FALSE),"-")</f>
        <v>3140</v>
      </c>
      <c r="E149" s="13" t="str">
        <f>IFERROR(VLOOKUP(C149,'4.2.2 Bovins 2023 (FAO)'!$C$4:$E$194,3,FALSE),"-")</f>
        <v>Chiffre officiel</v>
      </c>
      <c r="F149" s="13">
        <f>IFERROR(VLOOKUP(C149,'4.2.3 Ovins 2023 (FAO)'!$C$4:$E$180,2,FALSE),"-")</f>
        <v>399982</v>
      </c>
      <c r="G149" s="13" t="str">
        <f>IFERROR(VLOOKUP(C149,'4.2.3 Ovins 2023 (FAO)'!$C$4:$E$180,3,FALSE),"-")</f>
        <v>Valeur estimée</v>
      </c>
      <c r="H149" s="13">
        <f>IFERROR(VLOOKUP(C149,'4.2.4 Caprins 2023 (FAO)'!$C$4:$E$179,2,FALSE),"-")</f>
        <v>35310</v>
      </c>
      <c r="I149" s="13" t="str">
        <f>IFERROR(VLOOKUP(C149,'4.2.4 Caprins 2023 (FAO)'!$C$4:$E$179,3,FALSE),"-")</f>
        <v>Chiffre officiel</v>
      </c>
    </row>
    <row r="150" spans="3:9" ht="26.5" customHeight="1" x14ac:dyDescent="0.35">
      <c r="C150" s="13" t="s">
        <v>677</v>
      </c>
      <c r="D150" s="13">
        <f>IFERROR(VLOOKUP(C150,'4.2.2 Bovins 2023 (FAO)'!$C$4:$E$194,2,FALSE),"-")</f>
        <v>348692</v>
      </c>
      <c r="E150" s="13" t="str">
        <f>IFERROR(VLOOKUP(C150,'4.2.2 Bovins 2023 (FAO)'!$C$4:$E$194,3,FALSE),"-")</f>
        <v>Valeur imputée par une agence réceptrice</v>
      </c>
      <c r="F150" s="13">
        <f>IFERROR(VLOOKUP(C150,'4.2.3 Ovins 2023 (FAO)'!$C$4:$E$180,2,FALSE),"-")</f>
        <v>3955960</v>
      </c>
      <c r="G150" s="13" t="str">
        <f>IFERROR(VLOOKUP(C150,'4.2.3 Ovins 2023 (FAO)'!$C$4:$E$180,3,FALSE),"-")</f>
        <v>Valeur imputée par une agence réceptrice</v>
      </c>
      <c r="H150" s="13">
        <f>IFERROR(VLOOKUP(C150,'4.2.4 Caprins 2023 (FAO)'!$C$4:$E$179,2,FALSE),"-")</f>
        <v>520033</v>
      </c>
      <c r="I150" s="13" t="str">
        <f>IFERROR(VLOOKUP(C150,'4.2.4 Caprins 2023 (FAO)'!$C$4:$E$179,3,FALSE),"-")</f>
        <v>Valeur imputée par une agence réceptrice</v>
      </c>
    </row>
    <row r="151" spans="3:9" ht="26.5" customHeight="1" x14ac:dyDescent="0.35">
      <c r="C151" s="13" t="s">
        <v>338</v>
      </c>
      <c r="D151" s="13">
        <f>IFERROR(VLOOKUP(C151,'4.2.2 Bovins 2023 (FAO)'!$C$4:$E$194,2,FALSE),"-")</f>
        <v>636904</v>
      </c>
      <c r="E151" s="13" t="str">
        <f>IFERROR(VLOOKUP(C151,'4.2.2 Bovins 2023 (FAO)'!$C$4:$E$194,3,FALSE),"-")</f>
        <v>Valeur estimée</v>
      </c>
      <c r="F151" s="13">
        <f>IFERROR(VLOOKUP(C151,'4.2.3 Ovins 2023 (FAO)'!$C$4:$E$180,2,FALSE),"-")</f>
        <v>169273</v>
      </c>
      <c r="G151" s="13" t="str">
        <f>IFERROR(VLOOKUP(C151,'4.2.3 Ovins 2023 (FAO)'!$C$4:$E$180,3,FALSE),"-")</f>
        <v>Valeur estimée</v>
      </c>
      <c r="H151" s="13">
        <f>IFERROR(VLOOKUP(C151,'4.2.4 Caprins 2023 (FAO)'!$C$4:$E$179,2,FALSE),"-")</f>
        <v>1161884</v>
      </c>
      <c r="I151" s="13" t="str">
        <f>IFERROR(VLOOKUP(C151,'4.2.4 Caprins 2023 (FAO)'!$C$4:$E$179,3,FALSE),"-")</f>
        <v>Valeur imputée par une agence réceptrice</v>
      </c>
    </row>
    <row r="152" spans="3:9" ht="26.5" customHeight="1" x14ac:dyDescent="0.35">
      <c r="C152" s="13" t="s">
        <v>660</v>
      </c>
      <c r="D152" s="13">
        <f>IFERROR(VLOOKUP(C152,'4.2.2 Bovins 2023 (FAO)'!$C$4:$E$194,2,FALSE),"-")</f>
        <v>1061000</v>
      </c>
      <c r="E152" s="13" t="str">
        <f>IFERROR(VLOOKUP(C152,'4.2.2 Bovins 2023 (FAO)'!$C$4:$E$194,3,FALSE),"-")</f>
        <v>Chiffre de source externe</v>
      </c>
      <c r="F152" s="13">
        <f>IFERROR(VLOOKUP(C152,'4.2.3 Ovins 2023 (FAO)'!$C$4:$E$180,2,FALSE),"-")</f>
        <v>477</v>
      </c>
      <c r="G152" s="13" t="str">
        <f>IFERROR(VLOOKUP(C152,'4.2.3 Ovins 2023 (FAO)'!$C$4:$E$180,3,FALSE),"-")</f>
        <v>Valeur estimée</v>
      </c>
      <c r="H152" s="13">
        <f>IFERROR(VLOOKUP(C152,'4.2.4 Caprins 2023 (FAO)'!$C$4:$E$179,2,FALSE),"-")</f>
        <v>123174</v>
      </c>
      <c r="I152" s="13" t="str">
        <f>IFERROR(VLOOKUP(C152,'4.2.4 Caprins 2023 (FAO)'!$C$4:$E$179,3,FALSE),"-")</f>
        <v>Valeur estimée</v>
      </c>
    </row>
    <row r="153" spans="3:9" ht="26.5" customHeight="1" x14ac:dyDescent="0.35">
      <c r="C153" s="13" t="s">
        <v>673</v>
      </c>
      <c r="D153" s="13">
        <f>IFERROR(VLOOKUP(C153,'4.2.2 Bovins 2023 (FAO)'!$C$4:$E$194,2,FALSE),"-")</f>
        <v>16681</v>
      </c>
      <c r="E153" s="13" t="str">
        <f>IFERROR(VLOOKUP(C153,'4.2.2 Bovins 2023 (FAO)'!$C$4:$E$194,3,FALSE),"-")</f>
        <v>Valeur imputée par une agence réceptrice</v>
      </c>
      <c r="F153" s="13">
        <f>IFERROR(VLOOKUP(C153,'4.2.3 Ovins 2023 (FAO)'!$C$4:$E$180,2,FALSE),"-")</f>
        <v>44750</v>
      </c>
      <c r="G153" s="13" t="str">
        <f>IFERROR(VLOOKUP(C153,'4.2.3 Ovins 2023 (FAO)'!$C$4:$E$180,3,FALSE),"-")</f>
        <v>Valeur imputée par une agence réceptrice</v>
      </c>
      <c r="H153" s="13" t="str">
        <f>IFERROR(VLOOKUP(C153,'4.2.4 Caprins 2023 (FAO)'!$C$4:$E$179,2,FALSE),"-")</f>
        <v>-</v>
      </c>
      <c r="I153" s="13" t="str">
        <f>IFERROR(VLOOKUP(C153,'4.2.4 Caprins 2023 (FAO)'!$C$4:$E$179,3,FALSE),"-")</f>
        <v>-</v>
      </c>
    </row>
    <row r="154" spans="3:9" ht="26.5" customHeight="1" x14ac:dyDescent="0.35">
      <c r="C154" s="13" t="s">
        <v>339</v>
      </c>
      <c r="D154" s="13">
        <f>IFERROR(VLOOKUP(C154,'4.2.2 Bovins 2023 (FAO)'!$C$4:$E$194,2,FALSE),"-")</f>
        <v>164922</v>
      </c>
      <c r="E154" s="13" t="str">
        <f>IFERROR(VLOOKUP(C154,'4.2.2 Bovins 2023 (FAO)'!$C$4:$E$194,3,FALSE),"-")</f>
        <v>Chiffre officiel</v>
      </c>
      <c r="F154" s="13">
        <f>IFERROR(VLOOKUP(C154,'4.2.3 Ovins 2023 (FAO)'!$C$4:$E$180,2,FALSE),"-")</f>
        <v>284878</v>
      </c>
      <c r="G154" s="13" t="str">
        <f>IFERROR(VLOOKUP(C154,'4.2.3 Ovins 2023 (FAO)'!$C$4:$E$180,3,FALSE),"-")</f>
        <v>Chiffre officiel</v>
      </c>
      <c r="H154" s="13">
        <f>IFERROR(VLOOKUP(C154,'4.2.4 Caprins 2023 (FAO)'!$C$4:$E$179,2,FALSE),"-")</f>
        <v>1614648</v>
      </c>
      <c r="I154" s="13" t="str">
        <f>IFERROR(VLOOKUP(C154,'4.2.4 Caprins 2023 (FAO)'!$C$4:$E$179,3,FALSE),"-")</f>
        <v>Chiffre officiel</v>
      </c>
    </row>
    <row r="155" spans="3:9" ht="26.5" customHeight="1" x14ac:dyDescent="0.35">
      <c r="C155" s="13" t="s">
        <v>670</v>
      </c>
      <c r="D155" s="13">
        <f>IFERROR(VLOOKUP(C155,'4.2.2 Bovins 2023 (FAO)'!$C$4:$E$194,2,FALSE),"-")</f>
        <v>348598</v>
      </c>
      <c r="E155" s="13" t="str">
        <f>IFERROR(VLOOKUP(C155,'4.2.2 Bovins 2023 (FAO)'!$C$4:$E$194,3,FALSE),"-")</f>
        <v>Valeur imputée par une agence réceptrice</v>
      </c>
      <c r="F155" s="13">
        <f>IFERROR(VLOOKUP(C155,'4.2.3 Ovins 2023 (FAO)'!$C$4:$E$180,2,FALSE),"-")</f>
        <v>67435</v>
      </c>
      <c r="G155" s="13" t="str">
        <f>IFERROR(VLOOKUP(C155,'4.2.3 Ovins 2023 (FAO)'!$C$4:$E$180,3,FALSE),"-")</f>
        <v>Valeur imputée par une agence réceptrice</v>
      </c>
      <c r="H155" s="13">
        <f>IFERROR(VLOOKUP(C155,'4.2.4 Caprins 2023 (FAO)'!$C$4:$E$179,2,FALSE),"-")</f>
        <v>228607</v>
      </c>
      <c r="I155" s="13" t="str">
        <f>IFERROR(VLOOKUP(C155,'4.2.4 Caprins 2023 (FAO)'!$C$4:$E$179,3,FALSE),"-")</f>
        <v>Valeur imputée par une agence réceptrice</v>
      </c>
    </row>
    <row r="156" spans="3:9" ht="26.5" customHeight="1" x14ac:dyDescent="0.35">
      <c r="C156" s="13" t="s">
        <v>340</v>
      </c>
      <c r="D156" s="13">
        <f>IFERROR(VLOOKUP(C156,'4.2.2 Bovins 2023 (FAO)'!$C$4:$E$194,2,FALSE),"-")</f>
        <v>480195</v>
      </c>
      <c r="E156" s="13" t="str">
        <f>IFERROR(VLOOKUP(C156,'4.2.2 Bovins 2023 (FAO)'!$C$4:$E$194,3,FALSE),"-")</f>
        <v>Valeur imputée par une agence réceptrice</v>
      </c>
      <c r="F156" s="13">
        <f>IFERROR(VLOOKUP(C156,'4.2.3 Ovins 2023 (FAO)'!$C$4:$E$180,2,FALSE),"-")</f>
        <v>76386</v>
      </c>
      <c r="G156" s="13" t="str">
        <f>IFERROR(VLOOKUP(C156,'4.2.3 Ovins 2023 (FAO)'!$C$4:$E$180,3,FALSE),"-")</f>
        <v>Valeur imputée par une agence réceptrice</v>
      </c>
      <c r="H156" s="13">
        <f>IFERROR(VLOOKUP(C156,'4.2.4 Caprins 2023 (FAO)'!$C$4:$E$179,2,FALSE),"-")</f>
        <v>68616</v>
      </c>
      <c r="I156" s="13" t="str">
        <f>IFERROR(VLOOKUP(C156,'4.2.4 Caprins 2023 (FAO)'!$C$4:$E$179,3,FALSE),"-")</f>
        <v>Valeur estimée</v>
      </c>
    </row>
    <row r="157" spans="3:9" ht="26.5" customHeight="1" x14ac:dyDescent="0.35">
      <c r="C157" s="13" t="s">
        <v>659</v>
      </c>
      <c r="D157" s="13">
        <f>IFERROR(VLOOKUP(C157,'4.2.2 Bovins 2023 (FAO)'!$C$4:$E$194,2,FALSE),"-")</f>
        <v>136017</v>
      </c>
      <c r="E157" s="13" t="str">
        <f>IFERROR(VLOOKUP(C157,'4.2.2 Bovins 2023 (FAO)'!$C$4:$E$194,3,FALSE),"-")</f>
        <v>Valeur imputée par une agence réceptrice</v>
      </c>
      <c r="F157" s="13" t="str">
        <f>IFERROR(VLOOKUP(C157,'4.2.3 Ovins 2023 (FAO)'!$C$4:$E$180,2,FALSE),"-")</f>
        <v>-</v>
      </c>
      <c r="G157" s="13" t="str">
        <f>IFERROR(VLOOKUP(C157,'4.2.3 Ovins 2023 (FAO)'!$C$4:$E$180,3,FALSE),"-")</f>
        <v>-</v>
      </c>
      <c r="H157" s="13">
        <f>IFERROR(VLOOKUP(C157,'4.2.4 Caprins 2023 (FAO)'!$C$4:$E$179,2,FALSE),"-")</f>
        <v>958160</v>
      </c>
      <c r="I157" s="13" t="str">
        <f>IFERROR(VLOOKUP(C157,'4.2.4 Caprins 2023 (FAO)'!$C$4:$E$179,3,FALSE),"-")</f>
        <v>Valeur imputée par une agence réceptrice</v>
      </c>
    </row>
    <row r="158" spans="3:9" ht="26.5" customHeight="1" x14ac:dyDescent="0.35">
      <c r="C158" s="13" t="s">
        <v>678</v>
      </c>
      <c r="D158" s="13">
        <f>IFERROR(VLOOKUP(C158,'4.2.2 Bovins 2023 (FAO)'!$C$4:$E$194,2,FALSE),"-")</f>
        <v>4460141</v>
      </c>
      <c r="E158" s="13" t="str">
        <f>IFERROR(VLOOKUP(C158,'4.2.2 Bovins 2023 (FAO)'!$C$4:$E$194,3,FALSE),"-")</f>
        <v>Valeur imputée par une agence réceptrice</v>
      </c>
      <c r="F158" s="13">
        <f>IFERROR(VLOOKUP(C158,'4.2.3 Ovins 2023 (FAO)'!$C$4:$E$180,2,FALSE),"-")</f>
        <v>2441953</v>
      </c>
      <c r="G158" s="13" t="str">
        <f>IFERROR(VLOOKUP(C158,'4.2.3 Ovins 2023 (FAO)'!$C$4:$E$180,3,FALSE),"-")</f>
        <v>Valeur imputée par une agence réceptrice</v>
      </c>
      <c r="H158" s="13">
        <f>IFERROR(VLOOKUP(C158,'4.2.4 Caprins 2023 (FAO)'!$C$4:$E$179,2,FALSE),"-")</f>
        <v>4325268</v>
      </c>
      <c r="I158" s="13" t="str">
        <f>IFERROR(VLOOKUP(C158,'4.2.4 Caprins 2023 (FAO)'!$C$4:$E$179,3,FALSE),"-")</f>
        <v>Valeur imputée par une agence réceptrice</v>
      </c>
    </row>
    <row r="159" spans="3:9" ht="26.5" customHeight="1" x14ac:dyDescent="0.35">
      <c r="C159" s="13" t="s">
        <v>342</v>
      </c>
      <c r="D159" s="13">
        <f>IFERROR(VLOOKUP(C159,'4.2.2 Bovins 2023 (FAO)'!$C$4:$E$194,2,FALSE),"-")</f>
        <v>587700</v>
      </c>
      <c r="E159" s="13" t="str">
        <f>IFERROR(VLOOKUP(C159,'4.2.2 Bovins 2023 (FAO)'!$C$4:$E$194,3,FALSE),"-")</f>
        <v>Chiffre officiel</v>
      </c>
      <c r="F159" s="13">
        <f>IFERROR(VLOOKUP(C159,'4.2.3 Ovins 2023 (FAO)'!$C$4:$E$180,2,FALSE),"-")</f>
        <v>5671180</v>
      </c>
      <c r="G159" s="13" t="str">
        <f>IFERROR(VLOOKUP(C159,'4.2.3 Ovins 2023 (FAO)'!$C$4:$E$180,3,FALSE),"-")</f>
        <v>Chiffre officiel</v>
      </c>
      <c r="H159" s="13">
        <f>IFERROR(VLOOKUP(C159,'4.2.4 Caprins 2023 (FAO)'!$C$4:$E$179,2,FALSE),"-")</f>
        <v>565400</v>
      </c>
      <c r="I159" s="13" t="str">
        <f>IFERROR(VLOOKUP(C159,'4.2.4 Caprins 2023 (FAO)'!$C$4:$E$179,3,FALSE),"-")</f>
        <v>Chiffre officiel</v>
      </c>
    </row>
    <row r="160" spans="3:9" ht="26.5" customHeight="1" x14ac:dyDescent="0.35">
      <c r="C160" s="13" t="s">
        <v>674</v>
      </c>
      <c r="D160" s="13">
        <f>IFERROR(VLOOKUP(C160,'4.2.2 Bovins 2023 (FAO)'!$C$4:$E$194,2,FALSE),"-")</f>
        <v>2766096</v>
      </c>
      <c r="E160" s="13" t="str">
        <f>IFERROR(VLOOKUP(C160,'4.2.2 Bovins 2023 (FAO)'!$C$4:$E$194,3,FALSE),"-")</f>
        <v>Chiffre officiel</v>
      </c>
      <c r="F160" s="13">
        <f>IFERROR(VLOOKUP(C160,'4.2.3 Ovins 2023 (FAO)'!$C$4:$E$180,2,FALSE),"-")</f>
        <v>13928500</v>
      </c>
      <c r="G160" s="13" t="str">
        <f>IFERROR(VLOOKUP(C160,'4.2.3 Ovins 2023 (FAO)'!$C$4:$E$180,3,FALSE),"-")</f>
        <v>Chiffre officiel</v>
      </c>
      <c r="H160" s="13" t="str">
        <f>IFERROR(VLOOKUP(C160,'4.2.4 Caprins 2023 (FAO)'!$C$4:$E$179,2,FALSE),"-")</f>
        <v>-</v>
      </c>
      <c r="I160" s="13" t="str">
        <f>IFERROR(VLOOKUP(C160,'4.2.4 Caprins 2023 (FAO)'!$C$4:$E$179,3,FALSE),"-")</f>
        <v>-</v>
      </c>
    </row>
    <row r="161" spans="3:9" ht="26.5" customHeight="1" x14ac:dyDescent="0.35">
      <c r="C161" s="13" t="s">
        <v>344</v>
      </c>
      <c r="D161" s="13">
        <f>IFERROR(VLOOKUP(C161,'4.2.2 Bovins 2023 (FAO)'!$C$4:$E$194,2,FALSE),"-")</f>
        <v>437327</v>
      </c>
      <c r="E161" s="13" t="str">
        <f>IFERROR(VLOOKUP(C161,'4.2.2 Bovins 2023 (FAO)'!$C$4:$E$194,3,FALSE),"-")</f>
        <v>Valeur imputée par une agence réceptrice</v>
      </c>
      <c r="F161" s="13">
        <f>IFERROR(VLOOKUP(C161,'4.2.3 Ovins 2023 (FAO)'!$C$4:$E$180,2,FALSE),"-")</f>
        <v>50472</v>
      </c>
      <c r="G161" s="13" t="str">
        <f>IFERROR(VLOOKUP(C161,'4.2.3 Ovins 2023 (FAO)'!$C$4:$E$180,3,FALSE),"-")</f>
        <v>Valeur imputée par une agence réceptrice</v>
      </c>
      <c r="H161" s="13">
        <f>IFERROR(VLOOKUP(C161,'4.2.4 Caprins 2023 (FAO)'!$C$4:$E$179,2,FALSE),"-")</f>
        <v>327780</v>
      </c>
      <c r="I161" s="13" t="str">
        <f>IFERROR(VLOOKUP(C161,'4.2.4 Caprins 2023 (FAO)'!$C$4:$E$179,3,FALSE),"-")</f>
        <v>Valeur imputée par une agence réceptrice</v>
      </c>
    </row>
    <row r="162" spans="3:9" ht="26.5" customHeight="1" x14ac:dyDescent="0.35">
      <c r="C162" s="13" t="s">
        <v>345</v>
      </c>
      <c r="D162" s="13">
        <f>IFERROR(VLOOKUP(C162,'4.2.2 Bovins 2023 (FAO)'!$C$4:$E$194,2,FALSE),"-")</f>
        <v>2202</v>
      </c>
      <c r="E162" s="13" t="str">
        <f>IFERROR(VLOOKUP(C162,'4.2.2 Bovins 2023 (FAO)'!$C$4:$E$194,3,FALSE),"-")</f>
        <v>Valeur imputée par une agence réceptrice</v>
      </c>
      <c r="F162" s="13">
        <f>IFERROR(VLOOKUP(C162,'4.2.3 Ovins 2023 (FAO)'!$C$4:$E$180,2,FALSE),"-")</f>
        <v>4949</v>
      </c>
      <c r="G162" s="13" t="str">
        <f>IFERROR(VLOOKUP(C162,'4.2.3 Ovins 2023 (FAO)'!$C$4:$E$180,3,FALSE),"-")</f>
        <v>Valeur estimée</v>
      </c>
      <c r="H162" s="13">
        <f>IFERROR(VLOOKUP(C162,'4.2.4 Caprins 2023 (FAO)'!$C$4:$E$179,2,FALSE),"-")</f>
        <v>5024</v>
      </c>
      <c r="I162" s="13" t="str">
        <f>IFERROR(VLOOKUP(C162,'4.2.4 Caprins 2023 (FAO)'!$C$4:$E$179,3,FALSE),"-")</f>
        <v>Valeur imputée par une agence réceptrice</v>
      </c>
    </row>
    <row r="163" spans="3:9" ht="26.5" customHeight="1" x14ac:dyDescent="0.35">
      <c r="C163" s="13" t="s">
        <v>346</v>
      </c>
      <c r="D163" s="13">
        <f>IFERROR(VLOOKUP(C163,'4.2.2 Bovins 2023 (FAO)'!$C$4:$E$194,2,FALSE),"-")</f>
        <v>256</v>
      </c>
      <c r="E163" s="13" t="str">
        <f>IFERROR(VLOOKUP(C163,'4.2.2 Bovins 2023 (FAO)'!$C$4:$E$194,3,FALSE),"-")</f>
        <v>Chiffre officiel</v>
      </c>
      <c r="F163" s="13">
        <f>IFERROR(VLOOKUP(C163,'4.2.3 Ovins 2023 (FAO)'!$C$4:$E$180,2,FALSE),"-")</f>
        <v>1389</v>
      </c>
      <c r="G163" s="13" t="str">
        <f>IFERROR(VLOOKUP(C163,'4.2.3 Ovins 2023 (FAO)'!$C$4:$E$180,3,FALSE),"-")</f>
        <v>Chiffre officiel</v>
      </c>
      <c r="H163" s="13">
        <f>IFERROR(VLOOKUP(C163,'4.2.4 Caprins 2023 (FAO)'!$C$4:$E$179,2,FALSE),"-")</f>
        <v>925</v>
      </c>
      <c r="I163" s="13" t="str">
        <f>IFERROR(VLOOKUP(C163,'4.2.4 Caprins 2023 (FAO)'!$C$4:$E$179,3,FALSE),"-")</f>
        <v>Chiffre officiel</v>
      </c>
    </row>
    <row r="164" spans="3:9" ht="26.5" customHeight="1" x14ac:dyDescent="0.35">
      <c r="C164" s="13" t="s">
        <v>347</v>
      </c>
      <c r="D164" s="13">
        <f>IFERROR(VLOOKUP(C164,'4.2.2 Bovins 2023 (FAO)'!$C$4:$E$194,2,FALSE),"-")</f>
        <v>699</v>
      </c>
      <c r="E164" s="13" t="str">
        <f>IFERROR(VLOOKUP(C164,'4.2.2 Bovins 2023 (FAO)'!$C$4:$E$194,3,FALSE),"-")</f>
        <v>Chiffre officiel</v>
      </c>
      <c r="F164" s="13">
        <f>IFERROR(VLOOKUP(C164,'4.2.3 Ovins 2023 (FAO)'!$C$4:$E$180,2,FALSE),"-")</f>
        <v>4598</v>
      </c>
      <c r="G164" s="13" t="str">
        <f>IFERROR(VLOOKUP(C164,'4.2.3 Ovins 2023 (FAO)'!$C$4:$E$180,3,FALSE),"-")</f>
        <v>Valeur imputée par une agence réceptrice</v>
      </c>
      <c r="H164" s="13">
        <f>IFERROR(VLOOKUP(C164,'4.2.4 Caprins 2023 (FAO)'!$C$4:$E$179,2,FALSE),"-")</f>
        <v>2690</v>
      </c>
      <c r="I164" s="13" t="str">
        <f>IFERROR(VLOOKUP(C164,'4.2.4 Caprins 2023 (FAO)'!$C$4:$E$179,3,FALSE),"-")</f>
        <v>Valeur imputée par une agence réceptrice</v>
      </c>
    </row>
    <row r="165" spans="3:9" ht="26.5" customHeight="1" x14ac:dyDescent="0.35">
      <c r="C165" s="13" t="s">
        <v>348</v>
      </c>
      <c r="D165" s="13">
        <f>IFERROR(VLOOKUP(C165,'4.2.2 Bovins 2023 (FAO)'!$C$4:$E$194,2,FALSE),"-")</f>
        <v>8535</v>
      </c>
      <c r="E165" s="13" t="str">
        <f>IFERROR(VLOOKUP(C165,'4.2.2 Bovins 2023 (FAO)'!$C$4:$E$194,3,FALSE),"-")</f>
        <v>Valeur estimée</v>
      </c>
      <c r="F165" s="13" t="str">
        <f>IFERROR(VLOOKUP(C165,'4.2.3 Ovins 2023 (FAO)'!$C$4:$E$180,2,FALSE),"-")</f>
        <v>-</v>
      </c>
      <c r="G165" s="13" t="str">
        <f>IFERROR(VLOOKUP(C165,'4.2.3 Ovins 2023 (FAO)'!$C$4:$E$180,3,FALSE),"-")</f>
        <v>-</v>
      </c>
      <c r="H165" s="13" t="str">
        <f>IFERROR(VLOOKUP(C165,'4.2.4 Caprins 2023 (FAO)'!$C$4:$E$179,2,FALSE),"-")</f>
        <v>-</v>
      </c>
      <c r="I165" s="13" t="str">
        <f>IFERROR(VLOOKUP(C165,'4.2.4 Caprins 2023 (FAO)'!$C$4:$E$179,3,FALSE),"-")</f>
        <v>-</v>
      </c>
    </row>
    <row r="166" spans="3:9" ht="26.5" customHeight="1" x14ac:dyDescent="0.35">
      <c r="C166" s="13" t="s">
        <v>349</v>
      </c>
      <c r="D166" s="13">
        <f>IFERROR(VLOOKUP(C166,'4.2.2 Bovins 2023 (FAO)'!$C$4:$E$194,2,FALSE),"-")</f>
        <v>1721</v>
      </c>
      <c r="E166" s="13" t="str">
        <f>IFERROR(VLOOKUP(C166,'4.2.2 Bovins 2023 (FAO)'!$C$4:$E$194,3,FALSE),"-")</f>
        <v>Valeur estimée</v>
      </c>
      <c r="F166" s="13">
        <f>IFERROR(VLOOKUP(C166,'4.2.3 Ovins 2023 (FAO)'!$C$4:$E$180,2,FALSE),"-")</f>
        <v>542</v>
      </c>
      <c r="G166" s="13" t="str">
        <f>IFERROR(VLOOKUP(C166,'4.2.3 Ovins 2023 (FAO)'!$C$4:$E$180,3,FALSE),"-")</f>
        <v>Valeur estimée</v>
      </c>
      <c r="H166" s="13">
        <f>IFERROR(VLOOKUP(C166,'4.2.4 Caprins 2023 (FAO)'!$C$4:$E$179,2,FALSE),"-")</f>
        <v>1791</v>
      </c>
      <c r="I166" s="13" t="str">
        <f>IFERROR(VLOOKUP(C166,'4.2.4 Caprins 2023 (FAO)'!$C$4:$E$179,3,FALSE),"-")</f>
        <v>Valeur estimée</v>
      </c>
    </row>
    <row r="167" spans="3:9" ht="26.5" customHeight="1" x14ac:dyDescent="0.35">
      <c r="C167" s="13" t="s">
        <v>350</v>
      </c>
      <c r="D167" s="13">
        <f>IFERROR(VLOOKUP(C167,'4.2.2 Bovins 2023 (FAO)'!$C$4:$E$194,2,FALSE),"-")</f>
        <v>462250</v>
      </c>
      <c r="E167" s="13" t="str">
        <f>IFERROR(VLOOKUP(C167,'4.2.2 Bovins 2023 (FAO)'!$C$4:$E$194,3,FALSE),"-")</f>
        <v>Valeur imputée par une agence réceptrice</v>
      </c>
      <c r="F167" s="13">
        <f>IFERROR(VLOOKUP(C167,'4.2.3 Ovins 2023 (FAO)'!$C$4:$E$180,2,FALSE),"-")</f>
        <v>2930670</v>
      </c>
      <c r="G167" s="13" t="str">
        <f>IFERROR(VLOOKUP(C167,'4.2.3 Ovins 2023 (FAO)'!$C$4:$E$180,3,FALSE),"-")</f>
        <v>Valeur imputée par une agence réceptrice</v>
      </c>
      <c r="H167" s="13">
        <f>IFERROR(VLOOKUP(C167,'4.2.4 Caprins 2023 (FAO)'!$C$4:$E$179,2,FALSE),"-")</f>
        <v>2078307</v>
      </c>
      <c r="I167" s="13" t="str">
        <f>IFERROR(VLOOKUP(C167,'4.2.4 Caprins 2023 (FAO)'!$C$4:$E$179,3,FALSE),"-")</f>
        <v>Valeur estimée</v>
      </c>
    </row>
    <row r="168" spans="3:9" ht="26.5" customHeight="1" x14ac:dyDescent="0.35">
      <c r="C168" s="13" t="s">
        <v>351</v>
      </c>
      <c r="D168" s="13">
        <f>IFERROR(VLOOKUP(C168,'4.2.2 Bovins 2023 (FAO)'!$C$4:$E$194,2,FALSE),"-")</f>
        <v>313707</v>
      </c>
      <c r="E168" s="13" t="str">
        <f>IFERROR(VLOOKUP(C168,'4.2.2 Bovins 2023 (FAO)'!$C$4:$E$194,3,FALSE),"-")</f>
        <v>Chiffre officiel</v>
      </c>
      <c r="F168" s="13">
        <f>IFERROR(VLOOKUP(C168,'4.2.3 Ovins 2023 (FAO)'!$C$4:$E$180,2,FALSE),"-")</f>
        <v>1435992</v>
      </c>
      <c r="G168" s="13" t="str">
        <f>IFERROR(VLOOKUP(C168,'4.2.3 Ovins 2023 (FAO)'!$C$4:$E$180,3,FALSE),"-")</f>
        <v>Chiffre officiel</v>
      </c>
      <c r="H168" s="13">
        <f>IFERROR(VLOOKUP(C168,'4.2.4 Caprins 2023 (FAO)'!$C$4:$E$179,2,FALSE),"-")</f>
        <v>207656</v>
      </c>
      <c r="I168" s="13" t="str">
        <f>IFERROR(VLOOKUP(C168,'4.2.4 Caprins 2023 (FAO)'!$C$4:$E$179,3,FALSE),"-")</f>
        <v>Chiffre officiel</v>
      </c>
    </row>
    <row r="169" spans="3:9" ht="26.5" customHeight="1" x14ac:dyDescent="0.35">
      <c r="C169" s="13" t="s">
        <v>352</v>
      </c>
      <c r="D169" s="13">
        <f>IFERROR(VLOOKUP(C169,'4.2.2 Bovins 2023 (FAO)'!$C$4:$E$194,2,FALSE),"-")</f>
        <v>55</v>
      </c>
      <c r="E169" s="13" t="str">
        <f>IFERROR(VLOOKUP(C169,'4.2.2 Bovins 2023 (FAO)'!$C$4:$E$194,3,FALSE),"-")</f>
        <v>Chiffre officiel</v>
      </c>
      <c r="F169" s="13" t="str">
        <f>IFERROR(VLOOKUP(C169,'4.2.3 Ovins 2023 (FAO)'!$C$4:$E$180,2,FALSE),"-")</f>
        <v>-</v>
      </c>
      <c r="G169" s="13" t="str">
        <f>IFERROR(VLOOKUP(C169,'4.2.3 Ovins 2023 (FAO)'!$C$4:$E$180,3,FALSE),"-")</f>
        <v>-</v>
      </c>
      <c r="H169" s="13">
        <f>IFERROR(VLOOKUP(C169,'4.2.4 Caprins 2023 (FAO)'!$C$4:$E$179,2,FALSE),"-")</f>
        <v>2007</v>
      </c>
      <c r="I169" s="13" t="str">
        <f>IFERROR(VLOOKUP(C169,'4.2.4 Caprins 2023 (FAO)'!$C$4:$E$179,3,FALSE),"-")</f>
        <v>Valeur imputée par une agence réceptrice</v>
      </c>
    </row>
    <row r="170" spans="3:9" ht="26.5" customHeight="1" x14ac:dyDescent="0.35">
      <c r="C170" s="13" t="s">
        <v>353</v>
      </c>
      <c r="D170" s="13">
        <f>IFERROR(VLOOKUP(C170,'4.2.2 Bovins 2023 (FAO)'!$C$4:$E$194,2,FALSE),"-")</f>
        <v>44429</v>
      </c>
      <c r="E170" s="13" t="str">
        <f>IFERROR(VLOOKUP(C170,'4.2.2 Bovins 2023 (FAO)'!$C$4:$E$194,3,FALSE),"-")</f>
        <v>Valeur estimée</v>
      </c>
      <c r="F170" s="13">
        <f>IFERROR(VLOOKUP(C170,'4.2.3 Ovins 2023 (FAO)'!$C$4:$E$180,2,FALSE),"-")</f>
        <v>172399</v>
      </c>
      <c r="G170" s="13" t="str">
        <f>IFERROR(VLOOKUP(C170,'4.2.3 Ovins 2023 (FAO)'!$C$4:$E$180,3,FALSE),"-")</f>
        <v>Valeur imputée par une agence réceptrice</v>
      </c>
      <c r="H170" s="13">
        <f>IFERROR(VLOOKUP(C170,'4.2.4 Caprins 2023 (FAO)'!$C$4:$E$179,2,FALSE),"-")</f>
        <v>210778</v>
      </c>
      <c r="I170" s="13" t="str">
        <f>IFERROR(VLOOKUP(C170,'4.2.4 Caprins 2023 (FAO)'!$C$4:$E$179,3,FALSE),"-")</f>
        <v>Valeur estimée</v>
      </c>
    </row>
    <row r="171" spans="3:9" ht="26.5" customHeight="1" x14ac:dyDescent="0.35">
      <c r="C171" s="13" t="s">
        <v>354</v>
      </c>
      <c r="D171" s="13">
        <f>IFERROR(VLOOKUP(C171,'4.2.2 Bovins 2023 (FAO)'!$C$4:$E$194,2,FALSE),"-")</f>
        <v>85</v>
      </c>
      <c r="E171" s="13" t="str">
        <f>IFERROR(VLOOKUP(C171,'4.2.2 Bovins 2023 (FAO)'!$C$4:$E$194,3,FALSE),"-")</f>
        <v>Valeur imputée par une agence réceptrice</v>
      </c>
      <c r="F171" s="13">
        <f>IFERROR(VLOOKUP(C171,'4.2.3 Ovins 2023 (FAO)'!$C$4:$E$180,2,FALSE),"-")</f>
        <v>789</v>
      </c>
      <c r="G171" s="13" t="str">
        <f>IFERROR(VLOOKUP(C171,'4.2.3 Ovins 2023 (FAO)'!$C$4:$E$180,3,FALSE),"-")</f>
        <v>Valeur imputée par une agence réceptrice</v>
      </c>
      <c r="H171" s="13">
        <f>IFERROR(VLOOKUP(C171,'4.2.4 Caprins 2023 (FAO)'!$C$4:$E$179,2,FALSE),"-")</f>
        <v>581</v>
      </c>
      <c r="I171" s="13" t="str">
        <f>IFERROR(VLOOKUP(C171,'4.2.4 Caprins 2023 (FAO)'!$C$4:$E$179,3,FALSE),"-")</f>
        <v>Valeur estimée</v>
      </c>
    </row>
    <row r="172" spans="3:9" ht="26.5" customHeight="1" x14ac:dyDescent="0.35">
      <c r="C172" s="13" t="s">
        <v>355</v>
      </c>
      <c r="D172" s="13">
        <f>IFERROR(VLOOKUP(C172,'4.2.2 Bovins 2023 (FAO)'!$C$4:$E$194,2,FALSE),"-")</f>
        <v>35490</v>
      </c>
      <c r="E172" s="13" t="str">
        <f>IFERROR(VLOOKUP(C172,'4.2.2 Bovins 2023 (FAO)'!$C$4:$E$194,3,FALSE),"-")</f>
        <v>Chiffre officiel</v>
      </c>
      <c r="F172" s="13">
        <f>IFERROR(VLOOKUP(C172,'4.2.3 Ovins 2023 (FAO)'!$C$4:$E$180,2,FALSE),"-")</f>
        <v>29510</v>
      </c>
      <c r="G172" s="13" t="str">
        <f>IFERROR(VLOOKUP(C172,'4.2.3 Ovins 2023 (FAO)'!$C$4:$E$180,3,FALSE),"-")</f>
        <v>Chiffre officiel</v>
      </c>
      <c r="H172" s="13">
        <f>IFERROR(VLOOKUP(C172,'4.2.4 Caprins 2023 (FAO)'!$C$4:$E$179,2,FALSE),"-")</f>
        <v>20390</v>
      </c>
      <c r="I172" s="13" t="str">
        <f>IFERROR(VLOOKUP(C172,'4.2.4 Caprins 2023 (FAO)'!$C$4:$E$179,3,FALSE),"-")</f>
        <v>Chiffre officiel</v>
      </c>
    </row>
    <row r="173" spans="3:9" ht="26.5" customHeight="1" x14ac:dyDescent="0.35">
      <c r="C173" s="13" t="s">
        <v>356</v>
      </c>
      <c r="D173" s="13">
        <f>IFERROR(VLOOKUP(C173,'4.2.2 Bovins 2023 (FAO)'!$C$4:$E$194,2,FALSE),"-")</f>
        <v>112030</v>
      </c>
      <c r="E173" s="13" t="str">
        <f>IFERROR(VLOOKUP(C173,'4.2.2 Bovins 2023 (FAO)'!$C$4:$E$194,3,FALSE),"-")</f>
        <v>Chiffre officiel</v>
      </c>
      <c r="F173" s="13">
        <f>IFERROR(VLOOKUP(C173,'4.2.3 Ovins 2023 (FAO)'!$C$4:$E$180,2,FALSE),"-")</f>
        <v>100850</v>
      </c>
      <c r="G173" s="13" t="str">
        <f>IFERROR(VLOOKUP(C173,'4.2.3 Ovins 2023 (FAO)'!$C$4:$E$180,3,FALSE),"-")</f>
        <v>Chiffre officiel</v>
      </c>
      <c r="H173" s="13">
        <f>IFERROR(VLOOKUP(C173,'4.2.4 Caprins 2023 (FAO)'!$C$4:$E$179,2,FALSE),"-")</f>
        <v>23740</v>
      </c>
      <c r="I173" s="13" t="str">
        <f>IFERROR(VLOOKUP(C173,'4.2.4 Caprins 2023 (FAO)'!$C$4:$E$179,3,FALSE),"-")</f>
        <v>Chiffre officiel</v>
      </c>
    </row>
    <row r="174" spans="3:9" ht="26.5" customHeight="1" x14ac:dyDescent="0.35">
      <c r="C174" s="13" t="s">
        <v>357</v>
      </c>
      <c r="D174" s="13">
        <f>IFERROR(VLOOKUP(C174,'4.2.2 Bovins 2023 (FAO)'!$C$4:$E$194,2,FALSE),"-")</f>
        <v>511234</v>
      </c>
      <c r="E174" s="13" t="str">
        <f>IFERROR(VLOOKUP(C174,'4.2.2 Bovins 2023 (FAO)'!$C$4:$E$194,3,FALSE),"-")</f>
        <v>Valeur estimée</v>
      </c>
      <c r="F174" s="13">
        <f>IFERROR(VLOOKUP(C174,'4.2.3 Ovins 2023 (FAO)'!$C$4:$E$180,2,FALSE),"-")</f>
        <v>2714313</v>
      </c>
      <c r="G174" s="13" t="str">
        <f>IFERROR(VLOOKUP(C174,'4.2.3 Ovins 2023 (FAO)'!$C$4:$E$180,3,FALSE),"-")</f>
        <v>Valeur estimée</v>
      </c>
      <c r="H174" s="13">
        <f>IFERROR(VLOOKUP(C174,'4.2.4 Caprins 2023 (FAO)'!$C$4:$E$179,2,FALSE),"-")</f>
        <v>2991820</v>
      </c>
      <c r="I174" s="13" t="str">
        <f>IFERROR(VLOOKUP(C174,'4.2.4 Caprins 2023 (FAO)'!$C$4:$E$179,3,FALSE),"-")</f>
        <v>Valeur imputée par une agence réceptrice</v>
      </c>
    </row>
    <row r="175" spans="3:9" ht="26.5" customHeight="1" x14ac:dyDescent="0.35">
      <c r="C175" s="13" t="s">
        <v>358</v>
      </c>
      <c r="D175" s="13">
        <f>IFERROR(VLOOKUP(C175,'4.2.2 Bovins 2023 (FAO)'!$C$4:$E$194,2,FALSE),"-")</f>
        <v>3304726</v>
      </c>
      <c r="E175" s="13" t="str">
        <f>IFERROR(VLOOKUP(C175,'4.2.2 Bovins 2023 (FAO)'!$C$4:$E$194,3,FALSE),"-")</f>
        <v>Valeur imputée par une agence réceptrice</v>
      </c>
      <c r="F175" s="13">
        <f>IFERROR(VLOOKUP(C175,'4.2.3 Ovins 2023 (FAO)'!$C$4:$E$180,2,FALSE),"-")</f>
        <v>15086119</v>
      </c>
      <c r="G175" s="13" t="str">
        <f>IFERROR(VLOOKUP(C175,'4.2.3 Ovins 2023 (FAO)'!$C$4:$E$180,3,FALSE),"-")</f>
        <v>Valeur imputée par une agence réceptrice</v>
      </c>
      <c r="H175" s="13">
        <f>IFERROR(VLOOKUP(C175,'4.2.4 Caprins 2023 (FAO)'!$C$4:$E$179,2,FALSE),"-")</f>
        <v>12565078</v>
      </c>
      <c r="I175" s="13" t="str">
        <f>IFERROR(VLOOKUP(C175,'4.2.4 Caprins 2023 (FAO)'!$C$4:$E$179,3,FALSE),"-")</f>
        <v>Valeur imputée par une agence réceptrice</v>
      </c>
    </row>
    <row r="176" spans="3:9" ht="26.5" customHeight="1" x14ac:dyDescent="0.35">
      <c r="C176" s="13" t="s">
        <v>359</v>
      </c>
      <c r="D176" s="13">
        <f>IFERROR(VLOOKUP(C176,'4.2.2 Bovins 2023 (FAO)'!$C$4:$E$194,2,FALSE),"-")</f>
        <v>948552</v>
      </c>
      <c r="E176" s="13" t="str">
        <f>IFERROR(VLOOKUP(C176,'4.2.2 Bovins 2023 (FAO)'!$C$4:$E$194,3,FALSE),"-")</f>
        <v>Valeur imputée par une agence réceptrice</v>
      </c>
      <c r="F176" s="13">
        <f>IFERROR(VLOOKUP(C176,'4.2.3 Ovins 2023 (FAO)'!$C$4:$E$180,2,FALSE),"-")</f>
        <v>1488189</v>
      </c>
      <c r="G176" s="13" t="str">
        <f>IFERROR(VLOOKUP(C176,'4.2.3 Ovins 2023 (FAO)'!$C$4:$E$180,3,FALSE),"-")</f>
        <v>Valeur estimée</v>
      </c>
      <c r="H176" s="13">
        <f>IFERROR(VLOOKUP(C176,'4.2.4 Caprins 2023 (FAO)'!$C$4:$E$179,2,FALSE),"-")</f>
        <v>2069225</v>
      </c>
      <c r="I176" s="13" t="str">
        <f>IFERROR(VLOOKUP(C176,'4.2.4 Caprins 2023 (FAO)'!$C$4:$E$179,3,FALSE),"-")</f>
        <v>Valeur estimée</v>
      </c>
    </row>
    <row r="177" spans="3:9" ht="26.5" customHeight="1" x14ac:dyDescent="0.35">
      <c r="C177" s="13" t="s">
        <v>360</v>
      </c>
      <c r="D177" s="13">
        <f>IFERROR(VLOOKUP(C177,'4.2.2 Bovins 2023 (FAO)'!$C$4:$E$194,2,FALSE),"-")</f>
        <v>146339</v>
      </c>
      <c r="E177" s="13" t="str">
        <f>IFERROR(VLOOKUP(C177,'4.2.2 Bovins 2023 (FAO)'!$C$4:$E$194,3,FALSE),"-")</f>
        <v>Chiffre officiel</v>
      </c>
      <c r="F177" s="13" t="str">
        <f>IFERROR(VLOOKUP(C177,'4.2.3 Ovins 2023 (FAO)'!$C$4:$E$180,2,FALSE),"-")</f>
        <v>-</v>
      </c>
      <c r="G177" s="13" t="str">
        <f>IFERROR(VLOOKUP(C177,'4.2.3 Ovins 2023 (FAO)'!$C$4:$E$180,3,FALSE),"-")</f>
        <v>-</v>
      </c>
      <c r="H177" s="13">
        <f>IFERROR(VLOOKUP(C177,'4.2.4 Caprins 2023 (FAO)'!$C$4:$E$179,2,FALSE),"-")</f>
        <v>85000</v>
      </c>
      <c r="I177" s="13" t="str">
        <f>IFERROR(VLOOKUP(C177,'4.2.4 Caprins 2023 (FAO)'!$C$4:$E$179,3,FALSE),"-")</f>
        <v>Valeur estimée</v>
      </c>
    </row>
    <row r="178" spans="3:9" ht="26.5" customHeight="1" x14ac:dyDescent="0.35">
      <c r="C178" s="13" t="s">
        <v>361</v>
      </c>
      <c r="D178" s="13">
        <f>IFERROR(VLOOKUP(C178,'4.2.2 Bovins 2023 (FAO)'!$C$4:$E$194,2,FALSE),"-")</f>
        <v>430590</v>
      </c>
      <c r="E178" s="13" t="str">
        <f>IFERROR(VLOOKUP(C178,'4.2.2 Bovins 2023 (FAO)'!$C$4:$E$194,3,FALSE),"-")</f>
        <v>Chiffre officiel</v>
      </c>
      <c r="F178" s="13">
        <f>IFERROR(VLOOKUP(C178,'4.2.3 Ovins 2023 (FAO)'!$C$4:$E$180,2,FALSE),"-")</f>
        <v>244930</v>
      </c>
      <c r="G178" s="13" t="str">
        <f>IFERROR(VLOOKUP(C178,'4.2.3 Ovins 2023 (FAO)'!$C$4:$E$180,3,FALSE),"-")</f>
        <v>Chiffre officiel</v>
      </c>
      <c r="H178" s="13">
        <f>IFERROR(VLOOKUP(C178,'4.2.4 Caprins 2023 (FAO)'!$C$4:$E$179,2,FALSE),"-")</f>
        <v>950</v>
      </c>
      <c r="I178" s="13" t="str">
        <f>IFERROR(VLOOKUP(C178,'4.2.4 Caprins 2023 (FAO)'!$C$4:$E$179,3,FALSE),"-")</f>
        <v>Chiffre officiel</v>
      </c>
    </row>
    <row r="179" spans="3:9" ht="26.5" customHeight="1" x14ac:dyDescent="0.35">
      <c r="C179" s="13" t="s">
        <v>362</v>
      </c>
      <c r="D179" s="13">
        <f>IFERROR(VLOOKUP(C179,'4.2.2 Bovins 2023 (FAO)'!$C$4:$E$194,2,FALSE),"-")</f>
        <v>600163</v>
      </c>
      <c r="E179" s="13" t="str">
        <f>IFERROR(VLOOKUP(C179,'4.2.2 Bovins 2023 (FAO)'!$C$4:$E$194,3,FALSE),"-")</f>
        <v>Chiffre officiel</v>
      </c>
      <c r="F179" s="13">
        <f>IFERROR(VLOOKUP(C179,'4.2.3 Ovins 2023 (FAO)'!$C$4:$E$180,2,FALSE),"-")</f>
        <v>235221</v>
      </c>
      <c r="G179" s="13" t="str">
        <f>IFERROR(VLOOKUP(C179,'4.2.3 Ovins 2023 (FAO)'!$C$4:$E$180,3,FALSE),"-")</f>
        <v>Chiffre officiel</v>
      </c>
      <c r="H179" s="13">
        <f>IFERROR(VLOOKUP(C179,'4.2.4 Caprins 2023 (FAO)'!$C$4:$E$179,2,FALSE),"-")</f>
        <v>42763</v>
      </c>
      <c r="I179" s="13" t="str">
        <f>IFERROR(VLOOKUP(C179,'4.2.4 Caprins 2023 (FAO)'!$C$4:$E$179,3,FALSE),"-")</f>
        <v>Chiffre officiel</v>
      </c>
    </row>
    <row r="180" spans="3:9" ht="26.5" customHeight="1" x14ac:dyDescent="0.35">
      <c r="C180" s="13" t="s">
        <v>363</v>
      </c>
      <c r="D180" s="13">
        <f>IFERROR(VLOOKUP(C180,'4.2.2 Bovins 2023 (FAO)'!$C$4:$E$194,2,FALSE),"-")</f>
        <v>8069</v>
      </c>
      <c r="E180" s="13" t="str">
        <f>IFERROR(VLOOKUP(C180,'4.2.2 Bovins 2023 (FAO)'!$C$4:$E$194,3,FALSE),"-")</f>
        <v>Valeur imputée par une agence réceptrice</v>
      </c>
      <c r="F180" s="13">
        <f>IFERROR(VLOOKUP(C180,'4.2.3 Ovins 2023 (FAO)'!$C$4:$E$180,2,FALSE),"-")</f>
        <v>987</v>
      </c>
      <c r="G180" s="13" t="str">
        <f>IFERROR(VLOOKUP(C180,'4.2.3 Ovins 2023 (FAO)'!$C$4:$E$180,3,FALSE),"-")</f>
        <v>Valeur imputée par une agence réceptrice</v>
      </c>
      <c r="H180" s="13">
        <f>IFERROR(VLOOKUP(C180,'4.2.4 Caprins 2023 (FAO)'!$C$4:$E$179,2,FALSE),"-")</f>
        <v>523</v>
      </c>
      <c r="I180" s="13" t="str">
        <f>IFERROR(VLOOKUP(C180,'4.2.4 Caprins 2023 (FAO)'!$C$4:$E$179,3,FALSE),"-")</f>
        <v>Valeur estimée</v>
      </c>
    </row>
    <row r="181" spans="3:9" ht="26.5" customHeight="1" x14ac:dyDescent="0.35">
      <c r="C181" s="13" t="s">
        <v>364</v>
      </c>
      <c r="D181" s="13">
        <f>IFERROR(VLOOKUP(C181,'4.2.2 Bovins 2023 (FAO)'!$C$4:$E$194,2,FALSE),"-")</f>
        <v>854706</v>
      </c>
      <c r="E181" s="13" t="str">
        <f>IFERROR(VLOOKUP(C181,'4.2.2 Bovins 2023 (FAO)'!$C$4:$E$194,3,FALSE),"-")</f>
        <v>Valeur estimée</v>
      </c>
      <c r="F181" s="13">
        <f>IFERROR(VLOOKUP(C181,'4.2.3 Ovins 2023 (FAO)'!$C$4:$E$180,2,FALSE),"-")</f>
        <v>6988915</v>
      </c>
      <c r="G181" s="13" t="str">
        <f>IFERROR(VLOOKUP(C181,'4.2.3 Ovins 2023 (FAO)'!$C$4:$E$180,3,FALSE),"-")</f>
        <v>Valeur estimée</v>
      </c>
      <c r="H181" s="13" t="str">
        <f>IFERROR(VLOOKUP(C181,'4.2.4 Caprins 2023 (FAO)'!$C$4:$E$179,2,FALSE),"-")</f>
        <v>-</v>
      </c>
      <c r="I181" s="13" t="str">
        <f>IFERROR(VLOOKUP(C181,'4.2.4 Caprins 2023 (FAO)'!$C$4:$E$179,3,FALSE),"-")</f>
        <v>-</v>
      </c>
    </row>
    <row r="182" spans="3:9" ht="26.5" customHeight="1" x14ac:dyDescent="0.35">
      <c r="C182" s="13" t="s">
        <v>366</v>
      </c>
      <c r="D182" s="13">
        <f>IFERROR(VLOOKUP(C182,'4.2.2 Bovins 2023 (FAO)'!$C$4:$E$194,2,FALSE),"-")</f>
        <v>4587448</v>
      </c>
      <c r="E182" s="13" t="str">
        <f>IFERROR(VLOOKUP(C182,'4.2.2 Bovins 2023 (FAO)'!$C$4:$E$194,3,FALSE),"-")</f>
        <v>Valeur imputée par une agence réceptrice</v>
      </c>
      <c r="F182" s="13">
        <f>IFERROR(VLOOKUP(C182,'4.2.3 Ovins 2023 (FAO)'!$C$4:$E$180,2,FALSE),"-")</f>
        <v>13334699</v>
      </c>
      <c r="G182" s="13" t="str">
        <f>IFERROR(VLOOKUP(C182,'4.2.3 Ovins 2023 (FAO)'!$C$4:$E$180,3,FALSE),"-")</f>
        <v>Valeur imputée par une agence réceptrice</v>
      </c>
      <c r="H182" s="13">
        <f>IFERROR(VLOOKUP(C182,'4.2.4 Caprins 2023 (FAO)'!$C$4:$E$179,2,FALSE),"-")</f>
        <v>13027364</v>
      </c>
      <c r="I182" s="13" t="str">
        <f>IFERROR(VLOOKUP(C182,'4.2.4 Caprins 2023 (FAO)'!$C$4:$E$179,3,FALSE),"-")</f>
        <v>Valeur imputée par une agence réceptrice</v>
      </c>
    </row>
    <row r="183" spans="3:9" ht="26.5" customHeight="1" x14ac:dyDescent="0.35">
      <c r="C183" s="13" t="s">
        <v>341</v>
      </c>
      <c r="D183" s="13">
        <f>IFERROR(VLOOKUP(C183,'4.2.2 Bovins 2023 (FAO)'!$C$4:$E$194,2,FALSE),"-")</f>
        <v>235320</v>
      </c>
      <c r="E183" s="13" t="str">
        <f>IFERROR(VLOOKUP(C183,'4.2.2 Bovins 2023 (FAO)'!$C$4:$E$194,3,FALSE),"-")</f>
        <v>Chiffre officiel</v>
      </c>
      <c r="F183" s="13">
        <f>IFERROR(VLOOKUP(C183,'4.2.3 Ovins 2023 (FAO)'!$C$4:$E$180,2,FALSE),"-")</f>
        <v>122300</v>
      </c>
      <c r="G183" s="13" t="str">
        <f>IFERROR(VLOOKUP(C183,'4.2.3 Ovins 2023 (FAO)'!$C$4:$E$180,3,FALSE),"-")</f>
        <v>Chiffre officiel</v>
      </c>
      <c r="H183" s="13">
        <f>IFERROR(VLOOKUP(C183,'4.2.4 Caprins 2023 (FAO)'!$C$4:$E$179,2,FALSE),"-")</f>
        <v>23310</v>
      </c>
      <c r="I183" s="13" t="str">
        <f>IFERROR(VLOOKUP(C183,'4.2.4 Caprins 2023 (FAO)'!$C$4:$E$179,3,FALSE),"-")</f>
        <v>Chiffre officiel</v>
      </c>
    </row>
    <row r="184" spans="3:9" ht="26.5" customHeight="1" x14ac:dyDescent="0.35">
      <c r="C184" s="13" t="s">
        <v>367</v>
      </c>
      <c r="D184" s="13">
        <f>IFERROR(VLOOKUP(C184,'4.2.2 Bovins 2023 (FAO)'!$C$4:$E$194,2,FALSE),"-")</f>
        <v>766507</v>
      </c>
      <c r="E184" s="13" t="str">
        <f>IFERROR(VLOOKUP(C184,'4.2.2 Bovins 2023 (FAO)'!$C$4:$E$194,3,FALSE),"-")</f>
        <v>Valeur estimée</v>
      </c>
      <c r="F184" s="13">
        <f>IFERROR(VLOOKUP(C184,'4.2.3 Ovins 2023 (FAO)'!$C$4:$E$180,2,FALSE),"-")</f>
        <v>12528</v>
      </c>
      <c r="G184" s="13" t="str">
        <f>IFERROR(VLOOKUP(C184,'4.2.3 Ovins 2023 (FAO)'!$C$4:$E$180,3,FALSE),"-")</f>
        <v>Valeur estimée</v>
      </c>
      <c r="H184" s="13">
        <f>IFERROR(VLOOKUP(C184,'4.2.4 Caprins 2023 (FAO)'!$C$4:$E$179,2,FALSE),"-")</f>
        <v>125447</v>
      </c>
      <c r="I184" s="13" t="str">
        <f>IFERROR(VLOOKUP(C184,'4.2.4 Caprins 2023 (FAO)'!$C$4:$E$179,3,FALSE),"-")</f>
        <v>Valeur imputée par une agence réceptrice</v>
      </c>
    </row>
    <row r="185" spans="3:9" ht="26.5" customHeight="1" x14ac:dyDescent="0.35">
      <c r="C185" s="13" t="s">
        <v>679</v>
      </c>
      <c r="D185" s="13">
        <f>IFERROR(VLOOKUP(C185,'4.2.2 Bovins 2023 (FAO)'!$C$4:$E$194,2,FALSE),"-")</f>
        <v>13663</v>
      </c>
      <c r="E185" s="13" t="str">
        <f>IFERROR(VLOOKUP(C185,'4.2.2 Bovins 2023 (FAO)'!$C$4:$E$194,3,FALSE),"-")</f>
        <v>Valeur estimée</v>
      </c>
      <c r="F185" s="13">
        <f>IFERROR(VLOOKUP(C185,'4.2.3 Ovins 2023 (FAO)'!$C$4:$E$180,2,FALSE),"-")</f>
        <v>3438</v>
      </c>
      <c r="G185" s="13" t="str">
        <f>IFERROR(VLOOKUP(C185,'4.2.3 Ovins 2023 (FAO)'!$C$4:$E$180,3,FALSE),"-")</f>
        <v>Valeur imputée par une agence réceptrice</v>
      </c>
      <c r="H185" s="13">
        <f>IFERROR(VLOOKUP(C185,'4.2.4 Caprins 2023 (FAO)'!$C$4:$E$179,2,FALSE),"-")</f>
        <v>41960</v>
      </c>
      <c r="I185" s="13" t="str">
        <f>IFERROR(VLOOKUP(C185,'4.2.4 Caprins 2023 (FAO)'!$C$4:$E$179,3,FALSE),"-")</f>
        <v>Valeur imputée par une agence réceptrice</v>
      </c>
    </row>
    <row r="186" spans="3:9" ht="26.5" customHeight="1" x14ac:dyDescent="0.35">
      <c r="C186" s="13" t="s">
        <v>368</v>
      </c>
      <c r="D186" s="13">
        <f>IFERROR(VLOOKUP(C186,'4.2.2 Bovins 2023 (FAO)'!$C$4:$E$194,2,FALSE),"-")</f>
        <v>80000</v>
      </c>
      <c r="E186" s="13" t="str">
        <f>IFERROR(VLOOKUP(C186,'4.2.2 Bovins 2023 (FAO)'!$C$4:$E$194,3,FALSE),"-")</f>
        <v>Valeur estimée</v>
      </c>
      <c r="F186" s="13">
        <f>IFERROR(VLOOKUP(C186,'4.2.3 Ovins 2023 (FAO)'!$C$4:$E$180,2,FALSE),"-")</f>
        <v>447194</v>
      </c>
      <c r="G186" s="13" t="str">
        <f>IFERROR(VLOOKUP(C186,'4.2.3 Ovins 2023 (FAO)'!$C$4:$E$180,3,FALSE),"-")</f>
        <v>Valeur imputée par une agence réceptrice</v>
      </c>
      <c r="H186" s="13">
        <f>IFERROR(VLOOKUP(C186,'4.2.4 Caprins 2023 (FAO)'!$C$4:$E$179,2,FALSE),"-")</f>
        <v>803033</v>
      </c>
      <c r="I186" s="13" t="str">
        <f>IFERROR(VLOOKUP(C186,'4.2.4 Caprins 2023 (FAO)'!$C$4:$E$179,3,FALSE),"-")</f>
        <v>Valeur estimée</v>
      </c>
    </row>
    <row r="187" spans="3:9" ht="26.5" customHeight="1" x14ac:dyDescent="0.35">
      <c r="C187" s="13" t="s">
        <v>369</v>
      </c>
      <c r="D187" s="13">
        <f>IFERROR(VLOOKUP(C187,'4.2.2 Bovins 2023 (FAO)'!$C$4:$E$194,2,FALSE),"-")</f>
        <v>1825</v>
      </c>
      <c r="E187" s="13" t="str">
        <f>IFERROR(VLOOKUP(C187,'4.2.2 Bovins 2023 (FAO)'!$C$4:$E$194,3,FALSE),"-")</f>
        <v>Valeur imputée par une agence réceptrice</v>
      </c>
      <c r="F187" s="13" t="str">
        <f>IFERROR(VLOOKUP(C187,'4.2.3 Ovins 2023 (FAO)'!$C$4:$E$180,2,FALSE),"-")</f>
        <v>-</v>
      </c>
      <c r="G187" s="13" t="str">
        <f>IFERROR(VLOOKUP(C187,'4.2.3 Ovins 2023 (FAO)'!$C$4:$E$180,3,FALSE),"-")</f>
        <v>-</v>
      </c>
      <c r="H187" s="13">
        <f>IFERROR(VLOOKUP(C187,'4.2.4 Caprins 2023 (FAO)'!$C$4:$E$179,2,FALSE),"-")</f>
        <v>1889</v>
      </c>
      <c r="I187" s="13" t="str">
        <f>IFERROR(VLOOKUP(C187,'4.2.4 Caprins 2023 (FAO)'!$C$4:$E$179,3,FALSE),"-")</f>
        <v>Valeur estimée</v>
      </c>
    </row>
    <row r="188" spans="3:9" ht="26.5" customHeight="1" x14ac:dyDescent="0.35">
      <c r="C188" s="13" t="s">
        <v>370</v>
      </c>
      <c r="D188" s="13">
        <f>IFERROR(VLOOKUP(C188,'4.2.2 Bovins 2023 (FAO)'!$C$4:$E$194,2,FALSE),"-")</f>
        <v>6750</v>
      </c>
      <c r="E188" s="13" t="str">
        <f>IFERROR(VLOOKUP(C188,'4.2.2 Bovins 2023 (FAO)'!$C$4:$E$194,3,FALSE),"-")</f>
        <v>Valeur estimée</v>
      </c>
      <c r="F188" s="13">
        <f>IFERROR(VLOOKUP(C188,'4.2.3 Ovins 2023 (FAO)'!$C$4:$E$180,2,FALSE),"-")</f>
        <v>14834</v>
      </c>
      <c r="G188" s="13" t="str">
        <f>IFERROR(VLOOKUP(C188,'4.2.3 Ovins 2023 (FAO)'!$C$4:$E$180,3,FALSE),"-")</f>
        <v>Valeur imputée par une agence réceptrice</v>
      </c>
      <c r="H188" s="13">
        <f>IFERROR(VLOOKUP(C188,'4.2.4 Caprins 2023 (FAO)'!$C$4:$E$179,2,FALSE),"-")</f>
        <v>3042</v>
      </c>
      <c r="I188" s="13" t="str">
        <f>IFERROR(VLOOKUP(C188,'4.2.4 Caprins 2023 (FAO)'!$C$4:$E$179,3,FALSE),"-")</f>
        <v>Valeur estimée</v>
      </c>
    </row>
    <row r="189" spans="3:9" ht="26.5" customHeight="1" x14ac:dyDescent="0.35">
      <c r="C189" s="13" t="s">
        <v>371</v>
      </c>
      <c r="D189" s="13">
        <f>IFERROR(VLOOKUP(C189,'4.2.2 Bovins 2023 (FAO)'!$C$4:$E$194,2,FALSE),"-")</f>
        <v>196732</v>
      </c>
      <c r="E189" s="13" t="str">
        <f>IFERROR(VLOOKUP(C189,'4.2.2 Bovins 2023 (FAO)'!$C$4:$E$194,3,FALSE),"-")</f>
        <v>Valeur estimée</v>
      </c>
      <c r="F189" s="13">
        <f>IFERROR(VLOOKUP(C189,'4.2.3 Ovins 2023 (FAO)'!$C$4:$E$180,2,FALSE),"-")</f>
        <v>3541183</v>
      </c>
      <c r="G189" s="13" t="str">
        <f>IFERROR(VLOOKUP(C189,'4.2.3 Ovins 2023 (FAO)'!$C$4:$E$180,3,FALSE),"-")</f>
        <v>Valeur imputée par une agence réceptrice</v>
      </c>
      <c r="H189" s="13">
        <f>IFERROR(VLOOKUP(C189,'4.2.4 Caprins 2023 (FAO)'!$C$4:$E$179,2,FALSE),"-")</f>
        <v>705263</v>
      </c>
      <c r="I189" s="13" t="str">
        <f>IFERROR(VLOOKUP(C189,'4.2.4 Caprins 2023 (FAO)'!$C$4:$E$179,3,FALSE),"-")</f>
        <v>Valeur estimée</v>
      </c>
    </row>
    <row r="190" spans="3:9" ht="26.5" customHeight="1" x14ac:dyDescent="0.35">
      <c r="C190" s="13" t="s">
        <v>527</v>
      </c>
      <c r="D190" s="13">
        <f>IFERROR(VLOOKUP(C190,'4.2.2 Bovins 2023 (FAO)'!$C$4:$E$194,2,FALSE),"-")</f>
        <v>5811698</v>
      </c>
      <c r="E190" s="13" t="str">
        <f>IFERROR(VLOOKUP(C190,'4.2.2 Bovins 2023 (FAO)'!$C$4:$E$194,3,FALSE),"-")</f>
        <v>Chiffre officiel</v>
      </c>
      <c r="F190" s="13">
        <f>IFERROR(VLOOKUP(C190,'4.2.3 Ovins 2023 (FAO)'!$C$4:$E$180,2,FALSE),"-")</f>
        <v>25437813</v>
      </c>
      <c r="G190" s="13" t="str">
        <f>IFERROR(VLOOKUP(C190,'4.2.3 Ovins 2023 (FAO)'!$C$4:$E$180,3,FALSE),"-")</f>
        <v>Chiffre officiel</v>
      </c>
      <c r="H190" s="13">
        <f>IFERROR(VLOOKUP(C190,'4.2.4 Caprins 2023 (FAO)'!$C$4:$E$179,2,FALSE),"-")</f>
        <v>6753478</v>
      </c>
      <c r="I190" s="13" t="str">
        <f>IFERROR(VLOOKUP(C190,'4.2.4 Caprins 2023 (FAO)'!$C$4:$E$179,3,FALSE),"-")</f>
        <v>Chiffre officiel</v>
      </c>
    </row>
    <row r="191" spans="3:9" ht="26.5" customHeight="1" x14ac:dyDescent="0.35">
      <c r="C191" s="13" t="s">
        <v>372</v>
      </c>
      <c r="D191" s="13">
        <f>IFERROR(VLOOKUP(C191,'4.2.2 Bovins 2023 (FAO)'!$C$4:$E$194,2,FALSE),"-")</f>
        <v>1110254</v>
      </c>
      <c r="E191" s="13" t="str">
        <f>IFERROR(VLOOKUP(C191,'4.2.2 Bovins 2023 (FAO)'!$C$4:$E$194,3,FALSE),"-")</f>
        <v>Chiffre officiel</v>
      </c>
      <c r="F191" s="13">
        <f>IFERROR(VLOOKUP(C191,'4.2.3 Ovins 2023 (FAO)'!$C$4:$E$180,2,FALSE),"-")</f>
        <v>6041299</v>
      </c>
      <c r="G191" s="13" t="str">
        <f>IFERROR(VLOOKUP(C191,'4.2.3 Ovins 2023 (FAO)'!$C$4:$E$180,3,FALSE),"-")</f>
        <v>Valeur imputée par une agence réceptrice</v>
      </c>
      <c r="H191" s="13">
        <f>IFERROR(VLOOKUP(C191,'4.2.4 Caprins 2023 (FAO)'!$C$4:$E$179,2,FALSE),"-")</f>
        <v>740892</v>
      </c>
      <c r="I191" s="13" t="str">
        <f>IFERROR(VLOOKUP(C191,'4.2.4 Caprins 2023 (FAO)'!$C$4:$E$179,3,FALSE),"-")</f>
        <v>Valeur estimée</v>
      </c>
    </row>
    <row r="192" spans="3:9" ht="26.5" customHeight="1" x14ac:dyDescent="0.35">
      <c r="C192" s="13" t="s">
        <v>373</v>
      </c>
      <c r="D192" s="13" t="str">
        <f>IFERROR(VLOOKUP(C192,'4.2.2 Bovins 2023 (FAO)'!$C$4:$E$194,2,FALSE),"-")</f>
        <v>-</v>
      </c>
      <c r="E192" s="13" t="str">
        <f>IFERROR(VLOOKUP(C192,'4.2.2 Bovins 2023 (FAO)'!$C$4:$E$194,3,FALSE),"-")</f>
        <v>-</v>
      </c>
      <c r="F192" s="13" t="str">
        <f>IFERROR(VLOOKUP(C192,'4.2.3 Ovins 2023 (FAO)'!$C$4:$E$180,2,FALSE),"-")</f>
        <v>-</v>
      </c>
      <c r="G192" s="13" t="str">
        <f>IFERROR(VLOOKUP(C192,'4.2.3 Ovins 2023 (FAO)'!$C$4:$E$180,3,FALSE),"-")</f>
        <v>-</v>
      </c>
      <c r="H192" s="13">
        <f>IFERROR(VLOOKUP(C192,'4.2.4 Caprins 2023 (FAO)'!$C$4:$E$179,2,FALSE),"-")</f>
        <v>0</v>
      </c>
      <c r="I192" s="13" t="str">
        <f>IFERROR(VLOOKUP(C192,'4.2.4 Caprins 2023 (FAO)'!$C$4:$E$179,3,FALSE),"-")</f>
        <v>Valeur manquante</v>
      </c>
    </row>
    <row r="193" spans="3:9" ht="26.5" customHeight="1" x14ac:dyDescent="0.35">
      <c r="C193" s="13" t="s">
        <v>374</v>
      </c>
      <c r="D193" s="13">
        <f>IFERROR(VLOOKUP(C193,'4.2.2 Bovins 2023 (FAO)'!$C$4:$E$194,2,FALSE),"-")</f>
        <v>1488500</v>
      </c>
      <c r="E193" s="13" t="str">
        <f>IFERROR(VLOOKUP(C193,'4.2.2 Bovins 2023 (FAO)'!$C$4:$E$194,3,FALSE),"-")</f>
        <v>Chiffre officiel</v>
      </c>
      <c r="F193" s="13">
        <f>IFERROR(VLOOKUP(C193,'4.2.3 Ovins 2023 (FAO)'!$C$4:$E$180,2,FALSE),"-")</f>
        <v>364900</v>
      </c>
      <c r="G193" s="13" t="str">
        <f>IFERROR(VLOOKUP(C193,'4.2.3 Ovins 2023 (FAO)'!$C$4:$E$180,3,FALSE),"-")</f>
        <v>Chiffre officiel</v>
      </c>
      <c r="H193" s="13">
        <f>IFERROR(VLOOKUP(C193,'4.2.4 Caprins 2023 (FAO)'!$C$4:$E$179,2,FALSE),"-")</f>
        <v>310900</v>
      </c>
      <c r="I193" s="13" t="str">
        <f>IFERROR(VLOOKUP(C193,'4.2.4 Caprins 2023 (FAO)'!$C$4:$E$179,3,FALSE),"-")</f>
        <v>Chiffre officiel</v>
      </c>
    </row>
    <row r="194" spans="3:9" ht="26.5" customHeight="1" x14ac:dyDescent="0.35">
      <c r="C194" s="13" t="s">
        <v>375</v>
      </c>
      <c r="D194" s="13">
        <f>IFERROR(VLOOKUP(C194,'4.2.2 Bovins 2023 (FAO)'!$C$4:$E$194,2,FALSE),"-")</f>
        <v>2290974</v>
      </c>
      <c r="E194" s="13" t="str">
        <f>IFERROR(VLOOKUP(C194,'4.2.2 Bovins 2023 (FAO)'!$C$4:$E$194,3,FALSE),"-")</f>
        <v>Chiffre officiel</v>
      </c>
      <c r="F194" s="13">
        <f>IFERROR(VLOOKUP(C194,'4.2.3 Ovins 2023 (FAO)'!$C$4:$E$180,2,FALSE),"-")</f>
        <v>1265655</v>
      </c>
      <c r="G194" s="13" t="str">
        <f>IFERROR(VLOOKUP(C194,'4.2.3 Ovins 2023 (FAO)'!$C$4:$E$180,3,FALSE),"-")</f>
        <v>Chiffre officiel</v>
      </c>
      <c r="H194" s="13" t="str">
        <f>IFERROR(VLOOKUP(C194,'4.2.4 Caprins 2023 (FAO)'!$C$4:$E$179,2,FALSE),"-")</f>
        <v>-</v>
      </c>
      <c r="I194" s="13" t="str">
        <f>IFERROR(VLOOKUP(C194,'4.2.4 Caprins 2023 (FAO)'!$C$4:$E$179,3,FALSE),"-")</f>
        <v>-</v>
      </c>
    </row>
    <row r="195" spans="3:9" ht="26.5" customHeight="1" x14ac:dyDescent="0.35">
      <c r="C195" s="13" t="s">
        <v>376</v>
      </c>
      <c r="D195" s="13">
        <f>IFERROR(VLOOKUP(C195,'4.2.2 Bovins 2023 (FAO)'!$C$4:$E$194,2,FALSE),"-")</f>
        <v>11028</v>
      </c>
      <c r="E195" s="13" t="str">
        <f>IFERROR(VLOOKUP(C195,'4.2.2 Bovins 2023 (FAO)'!$C$4:$E$194,3,FALSE),"-")</f>
        <v>Chiffre officiel</v>
      </c>
      <c r="F195" s="13" t="str">
        <f>IFERROR(VLOOKUP(C195,'4.2.3 Ovins 2023 (FAO)'!$C$4:$E$180,2,FALSE),"-")</f>
        <v>-</v>
      </c>
      <c r="G195" s="13" t="str">
        <f>IFERROR(VLOOKUP(C195,'4.2.3 Ovins 2023 (FAO)'!$C$4:$E$180,3,FALSE),"-")</f>
        <v>-</v>
      </c>
      <c r="H195" s="13">
        <f>IFERROR(VLOOKUP(C195,'4.2.4 Caprins 2023 (FAO)'!$C$4:$E$179,2,FALSE),"-")</f>
        <v>988</v>
      </c>
      <c r="I195" s="13" t="str">
        <f>IFERROR(VLOOKUP(C195,'4.2.4 Caprins 2023 (FAO)'!$C$4:$E$179,3,FALSE),"-")</f>
        <v>Valeur imputée par une agence réceptrice</v>
      </c>
    </row>
    <row r="196" spans="3:9" ht="26.5" customHeight="1" x14ac:dyDescent="0.35">
      <c r="C196" s="13" t="s">
        <v>680</v>
      </c>
      <c r="D196" s="13">
        <f>IFERROR(VLOOKUP(C196,'4.2.2 Bovins 2023 (FAO)'!$C$4:$E$194,2,FALSE),"-")</f>
        <v>1676535</v>
      </c>
      <c r="E196" s="13" t="str">
        <f>IFERROR(VLOOKUP(C196,'4.2.2 Bovins 2023 (FAO)'!$C$4:$E$194,3,FALSE),"-")</f>
        <v>Chiffre officiel</v>
      </c>
      <c r="F196" s="13">
        <f>IFERROR(VLOOKUP(C196,'4.2.3 Ovins 2023 (FAO)'!$C$4:$E$180,2,FALSE),"-")</f>
        <v>171977</v>
      </c>
      <c r="G196" s="13" t="str">
        <f>IFERROR(VLOOKUP(C196,'4.2.3 Ovins 2023 (FAO)'!$C$4:$E$180,3,FALSE),"-")</f>
        <v>Chiffre officiel</v>
      </c>
      <c r="H196" s="13">
        <f>IFERROR(VLOOKUP(C196,'4.2.4 Caprins 2023 (FAO)'!$C$4:$E$179,2,FALSE),"-")</f>
        <v>517163</v>
      </c>
      <c r="I196" s="13" t="str">
        <f>IFERROR(VLOOKUP(C196,'4.2.4 Caprins 2023 (FAO)'!$C$4:$E$179,3,FALSE),"-")</f>
        <v>Chiffre officiel</v>
      </c>
    </row>
    <row r="197" spans="3:9" ht="26.5" customHeight="1" x14ac:dyDescent="0.35">
      <c r="C197" s="13" t="s">
        <v>479</v>
      </c>
      <c r="D197" s="13">
        <f>IFERROR(VLOOKUP(C197,'4.2.2 Bovins 2023 (FAO)'!$C$4:$E$194,2,FALSE),"-")</f>
        <v>1851865</v>
      </c>
      <c r="E197" s="13" t="str">
        <f>IFERROR(VLOOKUP(C197,'4.2.2 Bovins 2023 (FAO)'!$C$4:$E$194,3,FALSE),"-")</f>
        <v>Valeur imputée par une agence réceptrice</v>
      </c>
      <c r="F197" s="13" t="str">
        <f>IFERROR(VLOOKUP(C197,'4.2.3 Ovins 2023 (FAO)'!$C$4:$E$180,2,FALSE),"-")</f>
        <v>-</v>
      </c>
      <c r="G197" s="13" t="str">
        <f>IFERROR(VLOOKUP(C197,'4.2.3 Ovins 2023 (FAO)'!$C$4:$E$180,3,FALSE),"-")</f>
        <v>-</v>
      </c>
      <c r="H197" s="13">
        <f>IFERROR(VLOOKUP(C197,'4.2.4 Caprins 2023 (FAO)'!$C$4:$E$179,2,FALSE),"-")</f>
        <v>1571091</v>
      </c>
      <c r="I197" s="13" t="str">
        <f>IFERROR(VLOOKUP(C197,'4.2.4 Caprins 2023 (FAO)'!$C$4:$E$179,3,FALSE),"-")</f>
        <v>Valeur imputée par une agence réceptrice</v>
      </c>
    </row>
    <row r="198" spans="3:9" ht="26.5" customHeight="1" x14ac:dyDescent="0.35">
      <c r="C198" s="13" t="s">
        <v>377</v>
      </c>
      <c r="D198" s="13">
        <f>IFERROR(VLOOKUP(C198,'4.2.2 Bovins 2023 (FAO)'!$C$4:$E$194,2,FALSE),"-")</f>
        <v>1453400</v>
      </c>
      <c r="E198" s="13" t="str">
        <f>IFERROR(VLOOKUP(C198,'4.2.2 Bovins 2023 (FAO)'!$C$4:$E$194,3,FALSE),"-")</f>
        <v>Valeur imputée par une agence réceptrice</v>
      </c>
      <c r="F198" s="13">
        <f>IFERROR(VLOOKUP(C198,'4.2.3 Ovins 2023 (FAO)'!$C$4:$E$180,2,FALSE),"-")</f>
        <v>6203647</v>
      </c>
      <c r="G198" s="13" t="str">
        <f>IFERROR(VLOOKUP(C198,'4.2.3 Ovins 2023 (FAO)'!$C$4:$E$180,3,FALSE),"-")</f>
        <v>Valeur imputée par une agence réceptrice</v>
      </c>
      <c r="H198" s="13">
        <f>IFERROR(VLOOKUP(C198,'4.2.4 Caprins 2023 (FAO)'!$C$4:$E$179,2,FALSE),"-")</f>
        <v>9512094</v>
      </c>
      <c r="I198" s="13" t="str">
        <f>IFERROR(VLOOKUP(C198,'4.2.4 Caprins 2023 (FAO)'!$C$4:$E$179,3,FALSE),"-")</f>
        <v>Valeur imputée par une agence réceptrice</v>
      </c>
    </row>
    <row r="199" spans="3:9" ht="26.5" customHeight="1" x14ac:dyDescent="0.35">
      <c r="C199" s="13" t="s">
        <v>378</v>
      </c>
      <c r="D199" s="13">
        <f>IFERROR(VLOOKUP(C199,'4.2.2 Bovins 2023 (FAO)'!$C$4:$E$194,2,FALSE),"-")</f>
        <v>1438454</v>
      </c>
      <c r="E199" s="13" t="str">
        <f>IFERROR(VLOOKUP(C199,'4.2.2 Bovins 2023 (FAO)'!$C$4:$E$194,3,FALSE),"-")</f>
        <v>Valeur imputée par une agence réceptrice</v>
      </c>
      <c r="F199" s="13">
        <f>IFERROR(VLOOKUP(C199,'4.2.3 Ovins 2023 (FAO)'!$C$4:$E$180,2,FALSE),"-")</f>
        <v>82506</v>
      </c>
      <c r="G199" s="13" t="str">
        <f>IFERROR(VLOOKUP(C199,'4.2.3 Ovins 2023 (FAO)'!$C$4:$E$180,3,FALSE),"-")</f>
        <v>Valeur imputée par une agence réceptrice</v>
      </c>
      <c r="H199" s="13">
        <f>IFERROR(VLOOKUP(C199,'4.2.4 Caprins 2023 (FAO)'!$C$4:$E$179,2,FALSE),"-")</f>
        <v>1635193</v>
      </c>
      <c r="I199" s="13" t="str">
        <f>IFERROR(VLOOKUP(C199,'4.2.4 Caprins 2023 (FAO)'!$C$4:$E$179,3,FALSE),"-")</f>
        <v>Valeur imputée par une agence réceptrice</v>
      </c>
    </row>
    <row r="200" spans="3:9" ht="26.5" customHeight="1" x14ac:dyDescent="0.35">
      <c r="C200" s="13" t="s">
        <v>379</v>
      </c>
      <c r="D200" s="13">
        <f>IFERROR(VLOOKUP(C200,'4.2.2 Bovins 2023 (FAO)'!$C$4:$E$194,2,FALSE),"-")</f>
        <v>2743203</v>
      </c>
      <c r="E200" s="13" t="str">
        <f>IFERROR(VLOOKUP(C200,'4.2.2 Bovins 2023 (FAO)'!$C$4:$E$194,3,FALSE),"-")</f>
        <v>Valeur imputée par une agence réceptrice</v>
      </c>
      <c r="F200" s="13">
        <f>IFERROR(VLOOKUP(C200,'4.2.3 Ovins 2023 (FAO)'!$C$4:$E$180,2,FALSE),"-")</f>
        <v>67667</v>
      </c>
      <c r="G200" s="13" t="str">
        <f>IFERROR(VLOOKUP(C200,'4.2.3 Ovins 2023 (FAO)'!$C$4:$E$180,3,FALSE),"-")</f>
        <v>Valeur estimée</v>
      </c>
      <c r="H200" s="13">
        <f>IFERROR(VLOOKUP(C200,'4.2.4 Caprins 2023 (FAO)'!$C$4:$E$179,2,FALSE),"-")</f>
        <v>2856823</v>
      </c>
      <c r="I200" s="13" t="str">
        <f>IFERROR(VLOOKUP(C200,'4.2.4 Caprins 2023 (FAO)'!$C$4:$E$179,3,FALSE),"-")</f>
        <v>Valeur imputée par une agence réceptrice</v>
      </c>
    </row>
  </sheetData>
  <mergeCells count="4">
    <mergeCell ref="D2:I2"/>
    <mergeCell ref="D3:E3"/>
    <mergeCell ref="F3:G3"/>
    <mergeCell ref="H3:I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82FAA-DF9E-486A-9FBF-330932F9E82E}">
  <sheetPr>
    <tabColor theme="9" tint="-0.249977111117893"/>
  </sheetPr>
  <dimension ref="A1:Q134"/>
  <sheetViews>
    <sheetView topLeftCell="A117" zoomScale="90" zoomScaleNormal="90" workbookViewId="0">
      <selection activeCell="C133" sqref="C133:N134"/>
    </sheetView>
  </sheetViews>
  <sheetFormatPr baseColWidth="10" defaultRowHeight="14.5" x14ac:dyDescent="0.35"/>
  <cols>
    <col min="1" max="1" width="23.81640625" style="14" customWidth="1"/>
    <col min="2" max="2" width="18.08984375" style="14" customWidth="1"/>
    <col min="3" max="14" width="18.7265625" style="14" customWidth="1"/>
    <col min="15" max="15" width="10.90625" style="5"/>
    <col min="16" max="16384" width="10.90625" style="14"/>
  </cols>
  <sheetData>
    <row r="1" spans="1:17" ht="41" customHeight="1" thickBot="1" x14ac:dyDescent="0.4">
      <c r="C1" s="157" t="s">
        <v>744</v>
      </c>
      <c r="D1" s="158"/>
      <c r="E1" s="158"/>
      <c r="F1" s="158"/>
      <c r="G1" s="158"/>
      <c r="H1" s="158"/>
      <c r="I1" s="158"/>
      <c r="J1" s="158"/>
      <c r="K1" s="158"/>
      <c r="L1" s="158"/>
      <c r="M1" s="158"/>
      <c r="N1" s="159"/>
    </row>
    <row r="2" spans="1:17" ht="44" customHeight="1" x14ac:dyDescent="0.35">
      <c r="A2" s="114" t="s">
        <v>739</v>
      </c>
      <c r="B2" s="155"/>
      <c r="C2" s="110" t="s">
        <v>84</v>
      </c>
      <c r="D2" s="110" t="s">
        <v>87</v>
      </c>
      <c r="E2" s="110" t="s">
        <v>687</v>
      </c>
      <c r="F2" s="110" t="s">
        <v>203</v>
      </c>
      <c r="G2" s="110" t="s">
        <v>91</v>
      </c>
      <c r="H2" s="110" t="s">
        <v>94</v>
      </c>
      <c r="I2" s="110" t="s">
        <v>99</v>
      </c>
      <c r="J2" s="110" t="s">
        <v>688</v>
      </c>
      <c r="K2" s="110" t="s">
        <v>5</v>
      </c>
      <c r="L2" s="110" t="s">
        <v>6</v>
      </c>
      <c r="M2" s="110" t="s">
        <v>689</v>
      </c>
      <c r="N2" s="110" t="s">
        <v>122</v>
      </c>
      <c r="Q2" s="123" t="s">
        <v>738</v>
      </c>
    </row>
    <row r="3" spans="1:17" ht="30.5" customHeight="1" x14ac:dyDescent="0.35">
      <c r="B3" s="156"/>
      <c r="C3" s="109" t="s">
        <v>690</v>
      </c>
      <c r="D3" s="109" t="s">
        <v>690</v>
      </c>
      <c r="E3" s="109" t="s">
        <v>690</v>
      </c>
      <c r="F3" s="109" t="s">
        <v>690</v>
      </c>
      <c r="G3" s="109" t="s">
        <v>690</v>
      </c>
      <c r="H3" s="109" t="s">
        <v>690</v>
      </c>
      <c r="I3" s="109" t="s">
        <v>690</v>
      </c>
      <c r="J3" s="109" t="s">
        <v>690</v>
      </c>
      <c r="K3" s="109" t="s">
        <v>690</v>
      </c>
      <c r="L3" s="109" t="s">
        <v>690</v>
      </c>
      <c r="M3" s="109" t="s">
        <v>690</v>
      </c>
      <c r="N3" s="109" t="s">
        <v>690</v>
      </c>
    </row>
    <row r="4" spans="1:17" ht="30.5" customHeight="1" x14ac:dyDescent="0.35">
      <c r="A4" s="119"/>
      <c r="B4" s="121" t="s">
        <v>693</v>
      </c>
      <c r="C4" s="13" t="s">
        <v>686</v>
      </c>
      <c r="D4" s="13" t="s">
        <v>691</v>
      </c>
      <c r="E4" s="13" t="s">
        <v>691</v>
      </c>
      <c r="F4" s="13" t="s">
        <v>691</v>
      </c>
      <c r="G4" s="13" t="s">
        <v>691</v>
      </c>
      <c r="H4" s="13" t="s">
        <v>691</v>
      </c>
      <c r="I4" s="13" t="s">
        <v>691</v>
      </c>
      <c r="J4" s="13" t="s">
        <v>691</v>
      </c>
      <c r="K4" s="13" t="s">
        <v>691</v>
      </c>
      <c r="L4" s="13" t="s">
        <v>691</v>
      </c>
      <c r="M4" s="13" t="s">
        <v>691</v>
      </c>
      <c r="N4" s="13" t="s">
        <v>691</v>
      </c>
    </row>
    <row r="5" spans="1:17" ht="31.5" customHeight="1" x14ac:dyDescent="0.35">
      <c r="A5" s="122" t="s">
        <v>205</v>
      </c>
      <c r="B5" s="108">
        <f t="shared" ref="B5:B36" si="0">SUM(C5:N5)</f>
        <v>0</v>
      </c>
      <c r="C5" s="13" t="str">
        <f>IFERROR(VLOOKUP(A5,'2.2 Coton égréné 2023 ICAC'!$C$8:$D$49,2,FALSE),"-")</f>
        <v>-</v>
      </c>
      <c r="D5" s="13" t="str">
        <f>IFERROR(VLOOKUP(A5,'2.4 Jute FAO'!$C$5:$D$26,2,FALSE),"-")</f>
        <v>-</v>
      </c>
      <c r="E5" s="13" t="str">
        <f>IFERROR(VLOOKUP(A5,'2.5 Coir FAO'!$C$5:$D$12,2,FALSE),"-")</f>
        <v>-</v>
      </c>
      <c r="F5" s="13" t="str">
        <f>IFERROR(VLOOKUP(A5,'2.6 Autres fibres tex FAO'!$C$5:$D$31,2,FALSE),"-")</f>
        <v>-</v>
      </c>
      <c r="G5" s="13" t="str">
        <f>IFERROR(VLOOKUP('2.1 Bilan Fibres végétales 2023'!A5,'2.7 Lin FAO'!$C$5:$D$31,2,FALSE),"-")</f>
        <v>-</v>
      </c>
      <c r="H5" s="13" t="str">
        <f>IFERROR(VLOOKUP(A5,'2.8 Chanvre FAO'!$C$5:$D$38,2,FALSE),"-")</f>
        <v>-</v>
      </c>
      <c r="I5" s="13" t="str">
        <f>IFERROR(VLOOKUP(A5,'2.10 Sisal FAO'!$C$5:$D$30,2,FALSE),"-")</f>
        <v>-</v>
      </c>
      <c r="J5" s="13" t="str">
        <f>IFERROR(VLOOKUP(A5,'2.11 Kénaf &amp; F.libériennes FAO'!$C$5:$D$27,2,FALSE),"-")</f>
        <v>-</v>
      </c>
      <c r="K5" s="13" t="str">
        <f>IFERROR(VLOOKUP(A5,'2.12 Abaca FAO'!$C$5:$D$11,2,FALSE),"-")</f>
        <v>-</v>
      </c>
      <c r="L5" s="13" t="str">
        <f>IFERROR(VLOOKUP(A5,'2.13 Kapok FAO'!$C$5:$D$6,2,FALSE),"-")</f>
        <v>-</v>
      </c>
      <c r="M5" s="13" t="str">
        <f>IFERROR(VLOOKUP(A5,'2.14 Fibre d''agave FAO'!$C$5:$D$12,2,FALSE),"-")</f>
        <v>-</v>
      </c>
      <c r="N5" s="13" t="str">
        <f>IFERROR(VLOOKUP(A5,'2.15 Ramie FAO'!$C$5:$D$10,2,FALSE),"-")</f>
        <v>-</v>
      </c>
    </row>
    <row r="6" spans="1:17" ht="31.5" customHeight="1" x14ac:dyDescent="0.35">
      <c r="A6" s="108" t="s">
        <v>391</v>
      </c>
      <c r="B6" s="108">
        <f t="shared" si="0"/>
        <v>20014.3</v>
      </c>
      <c r="C6" s="13">
        <f>IFERROR(VLOOKUP(A6,'2.2 Coton égréné 2023 ICAC'!$C$8:$D$49,2,FALSE),"-")</f>
        <v>15585</v>
      </c>
      <c r="D6" s="13" t="str">
        <f>IFERROR(VLOOKUP(A6,'2.4 Jute FAO'!$C$5:$D$26,2,FALSE),"-")</f>
        <v>-</v>
      </c>
      <c r="E6" s="13" t="str">
        <f>IFERROR(VLOOKUP(A6,'2.5 Coir FAO'!$C$5:$D$12,2,FALSE),"-")</f>
        <v>-</v>
      </c>
      <c r="F6" s="13">
        <f>IFERROR(VLOOKUP(A6,'2.6 Autres fibres tex FAO'!$C$5:$D$31,2,FALSE),"-")</f>
        <v>2403.8000000000002</v>
      </c>
      <c r="G6" s="13" t="str">
        <f>IFERROR(VLOOKUP('2.1 Bilan Fibres végétales 2023'!A6,'2.7 Lin FAO'!$C$5:$D$31,2,FALSE),"-")</f>
        <v>-</v>
      </c>
      <c r="H6" s="13" t="str">
        <f>IFERROR(VLOOKUP(A6,'2.8 Chanvre FAO'!$C$5:$D$38,2,FALSE),"-")</f>
        <v>-</v>
      </c>
      <c r="I6" s="13">
        <f>IFERROR(VLOOKUP(A6,'2.10 Sisal FAO'!$C$5:$D$30,2,FALSE),"-")</f>
        <v>1230.3399999999999</v>
      </c>
      <c r="J6" s="13">
        <f>IFERROR(VLOOKUP(A6,'2.11 Kénaf &amp; F.libériennes FAO'!$C$5:$D$27,2,FALSE),"-")</f>
        <v>795.16</v>
      </c>
      <c r="K6" s="13" t="str">
        <f>IFERROR(VLOOKUP(A6,'2.12 Abaca FAO'!$C$5:$D$11,2,FALSE),"-")</f>
        <v>-</v>
      </c>
      <c r="L6" s="13" t="str">
        <f>IFERROR(VLOOKUP(A6,'2.13 Kapok FAO'!$C$5:$D$6,2,FALSE),"-")</f>
        <v>-</v>
      </c>
      <c r="M6" s="13" t="str">
        <f>IFERROR(VLOOKUP(A6,'2.14 Fibre d''agave FAO'!$C$5:$D$12,2,FALSE),"-")</f>
        <v>-</v>
      </c>
      <c r="N6" s="13" t="str">
        <f>IFERROR(VLOOKUP(A6,'2.15 Ramie FAO'!$C$5:$D$10,2,FALSE),"-")</f>
        <v>-</v>
      </c>
    </row>
    <row r="7" spans="1:17" ht="31.5" customHeight="1" x14ac:dyDescent="0.35">
      <c r="A7" s="108" t="s">
        <v>208</v>
      </c>
      <c r="B7" s="108">
        <f t="shared" si="0"/>
        <v>0</v>
      </c>
      <c r="C7" s="13" t="str">
        <f>IFERROR(VLOOKUP(A7,'2.2 Coton égréné 2023 ICAC'!$C$8:$D$49,2,FALSE),"-")</f>
        <v>-</v>
      </c>
      <c r="D7" s="13" t="str">
        <f>IFERROR(VLOOKUP(A7,'2.4 Jute FAO'!$C$5:$D$26,2,FALSE),"-")</f>
        <v>-</v>
      </c>
      <c r="E7" s="13" t="str">
        <f>IFERROR(VLOOKUP(A7,'2.5 Coir FAO'!$C$5:$D$12,2,FALSE),"-")</f>
        <v>-</v>
      </c>
      <c r="F7" s="13" t="str">
        <f>IFERROR(VLOOKUP(A7,'2.6 Autres fibres tex FAO'!$C$5:$D$31,2,FALSE),"-")</f>
        <v>-</v>
      </c>
      <c r="G7" s="13" t="str">
        <f>IFERROR(VLOOKUP('2.1 Bilan Fibres végétales 2023'!A7,'2.7 Lin FAO'!$C$5:$D$31,2,FALSE),"-")</f>
        <v>-</v>
      </c>
      <c r="H7" s="13" t="str">
        <f>IFERROR(VLOOKUP(A7,'2.8 Chanvre FAO'!$C$5:$D$38,2,FALSE),"-")</f>
        <v>-</v>
      </c>
      <c r="I7" s="13" t="str">
        <f>IFERROR(VLOOKUP(A7,'2.10 Sisal FAO'!$C$5:$D$30,2,FALSE),"-")</f>
        <v>-</v>
      </c>
      <c r="J7" s="13" t="str">
        <f>IFERROR(VLOOKUP(A7,'2.11 Kénaf &amp; F.libériennes FAO'!$C$5:$D$27,2,FALSE),"-")</f>
        <v>-</v>
      </c>
      <c r="K7" s="13" t="str">
        <f>IFERROR(VLOOKUP(A7,'2.12 Abaca FAO'!$C$5:$D$11,2,FALSE),"-")</f>
        <v>-</v>
      </c>
      <c r="L7" s="13" t="str">
        <f>IFERROR(VLOOKUP(A7,'2.13 Kapok FAO'!$C$5:$D$6,2,FALSE),"-")</f>
        <v>-</v>
      </c>
      <c r="M7" s="13" t="str">
        <f>IFERROR(VLOOKUP(A7,'2.14 Fibre d''agave FAO'!$C$5:$D$12,2,FALSE),"-")</f>
        <v>-</v>
      </c>
      <c r="N7" s="13" t="str">
        <f>IFERROR(VLOOKUP(A7,'2.15 Ramie FAO'!$C$5:$D$10,2,FALSE),"-")</f>
        <v>-</v>
      </c>
    </row>
    <row r="8" spans="1:17" ht="31.5" customHeight="1" x14ac:dyDescent="0.35">
      <c r="A8" s="108" t="s">
        <v>209</v>
      </c>
      <c r="B8" s="108">
        <f t="shared" si="0"/>
        <v>0</v>
      </c>
      <c r="C8" s="13" t="str">
        <f>IFERROR(VLOOKUP(A8,'2.2 Coton égréné 2023 ICAC'!$C$8:$D$49,2,FALSE),"-")</f>
        <v>-</v>
      </c>
      <c r="D8" s="13" t="str">
        <f>IFERROR(VLOOKUP(A8,'2.4 Jute FAO'!$C$5:$D$26,2,FALSE),"-")</f>
        <v>-</v>
      </c>
      <c r="E8" s="13" t="str">
        <f>IFERROR(VLOOKUP(A8,'2.5 Coir FAO'!$C$5:$D$12,2,FALSE),"-")</f>
        <v>-</v>
      </c>
      <c r="F8" s="13" t="str">
        <f>IFERROR(VLOOKUP(A8,'2.6 Autres fibres tex FAO'!$C$5:$D$31,2,FALSE),"-")</f>
        <v>-</v>
      </c>
      <c r="G8" s="13" t="str">
        <f>IFERROR(VLOOKUP('2.1 Bilan Fibres végétales 2023'!A8,'2.7 Lin FAO'!$C$5:$D$31,2,FALSE),"-")</f>
        <v>-</v>
      </c>
      <c r="H8" s="13">
        <f>IFERROR(VLOOKUP(A8,'2.8 Chanvre FAO'!$C$5:$D$38,2,FALSE),"-")</f>
        <v>0</v>
      </c>
      <c r="I8" s="13" t="str">
        <f>IFERROR(VLOOKUP(A8,'2.10 Sisal FAO'!$C$5:$D$30,2,FALSE),"-")</f>
        <v>-</v>
      </c>
      <c r="J8" s="13" t="str">
        <f>IFERROR(VLOOKUP(A8,'2.11 Kénaf &amp; F.libériennes FAO'!$C$5:$D$27,2,FALSE),"-")</f>
        <v>-</v>
      </c>
      <c r="K8" s="13" t="str">
        <f>IFERROR(VLOOKUP(A8,'2.12 Abaca FAO'!$C$5:$D$11,2,FALSE),"-")</f>
        <v>-</v>
      </c>
      <c r="L8" s="13" t="str">
        <f>IFERROR(VLOOKUP(A8,'2.13 Kapok FAO'!$C$5:$D$6,2,FALSE),"-")</f>
        <v>-</v>
      </c>
      <c r="M8" s="13" t="str">
        <f>IFERROR(VLOOKUP(A8,'2.14 Fibre d''agave FAO'!$C$5:$D$12,2,FALSE),"-")</f>
        <v>-</v>
      </c>
      <c r="N8" s="13" t="str">
        <f>IFERROR(VLOOKUP(A8,'2.15 Ramie FAO'!$C$5:$D$10,2,FALSE),"-")</f>
        <v>-</v>
      </c>
    </row>
    <row r="9" spans="1:17" ht="31.5" customHeight="1" x14ac:dyDescent="0.35">
      <c r="A9" s="108" t="s">
        <v>211</v>
      </c>
      <c r="B9" s="108">
        <f t="shared" si="0"/>
        <v>1373.41</v>
      </c>
      <c r="C9" s="13" t="str">
        <f>IFERROR(VLOOKUP(A9,'2.2 Coton égréné 2023 ICAC'!$C$8:$D$49,2,FALSE),"-")</f>
        <v>-</v>
      </c>
      <c r="D9" s="13" t="str">
        <f>IFERROR(VLOOKUP(A9,'2.4 Jute FAO'!$C$5:$D$26,2,FALSE),"-")</f>
        <v>-</v>
      </c>
      <c r="E9" s="13" t="str">
        <f>IFERROR(VLOOKUP(A9,'2.5 Coir FAO'!$C$5:$D$12,2,FALSE),"-")</f>
        <v>-</v>
      </c>
      <c r="F9" s="13" t="str">
        <f>IFERROR(VLOOKUP(A9,'2.6 Autres fibres tex FAO'!$C$5:$D$31,2,FALSE),"-")</f>
        <v>-</v>
      </c>
      <c r="G9" s="13" t="str">
        <f>IFERROR(VLOOKUP('2.1 Bilan Fibres végétales 2023'!A9,'2.7 Lin FAO'!$C$5:$D$31,2,FALSE),"-")</f>
        <v>-</v>
      </c>
      <c r="H9" s="13" t="str">
        <f>IFERROR(VLOOKUP(A9,'2.8 Chanvre FAO'!$C$5:$D$38,2,FALSE),"-")</f>
        <v>-</v>
      </c>
      <c r="I9" s="13">
        <f>IFERROR(VLOOKUP(A9,'2.10 Sisal FAO'!$C$5:$D$30,2,FALSE),"-")</f>
        <v>549.59</v>
      </c>
      <c r="J9" s="13">
        <f>IFERROR(VLOOKUP(A9,'2.11 Kénaf &amp; F.libériennes FAO'!$C$5:$D$27,2,FALSE),"-")</f>
        <v>823.82</v>
      </c>
      <c r="K9" s="13" t="str">
        <f>IFERROR(VLOOKUP(A9,'2.12 Abaca FAO'!$C$5:$D$11,2,FALSE),"-")</f>
        <v>-</v>
      </c>
      <c r="L9" s="13" t="str">
        <f>IFERROR(VLOOKUP(A9,'2.13 Kapok FAO'!$C$5:$D$6,2,FALSE),"-")</f>
        <v>-</v>
      </c>
      <c r="M9" s="13" t="str">
        <f>IFERROR(VLOOKUP(A9,'2.14 Fibre d''agave FAO'!$C$5:$D$12,2,FALSE),"-")</f>
        <v>-</v>
      </c>
      <c r="N9" s="13" t="str">
        <f>IFERROR(VLOOKUP(A9,'2.15 Ramie FAO'!$C$5:$D$10,2,FALSE),"-")</f>
        <v>-</v>
      </c>
    </row>
    <row r="10" spans="1:17" ht="31.5" customHeight="1" x14ac:dyDescent="0.35">
      <c r="A10" s="108" t="s">
        <v>656</v>
      </c>
      <c r="B10" s="108">
        <f t="shared" si="0"/>
        <v>0</v>
      </c>
      <c r="C10" s="13" t="str">
        <f>IFERROR(VLOOKUP(A10,'2.2 Coton égréné 2023 ICAC'!$C$8:$D$49,2,FALSE),"-")</f>
        <v>-</v>
      </c>
      <c r="D10" s="13" t="str">
        <f>IFERROR(VLOOKUP(A10,'2.4 Jute FAO'!$C$5:$D$26,2,FALSE),"-")</f>
        <v>-</v>
      </c>
      <c r="E10" s="13" t="str">
        <f>IFERROR(VLOOKUP(A10,'2.5 Coir FAO'!$C$5:$D$12,2,FALSE),"-")</f>
        <v>-</v>
      </c>
      <c r="F10" s="13" t="str">
        <f>IFERROR(VLOOKUP(A10,'2.6 Autres fibres tex FAO'!$C$5:$D$31,2,FALSE),"-")</f>
        <v>-</v>
      </c>
      <c r="G10" s="13" t="str">
        <f>IFERROR(VLOOKUP('2.1 Bilan Fibres végétales 2023'!A10,'2.7 Lin FAO'!$C$5:$D$31,2,FALSE),"-")</f>
        <v>-</v>
      </c>
      <c r="H10" s="13">
        <f>IFERROR(VLOOKUP(A10,'2.8 Chanvre FAO'!$C$5:$D$38,2,FALSE),"-")</f>
        <v>0</v>
      </c>
      <c r="I10" s="13" t="str">
        <f>IFERROR(VLOOKUP(A10,'2.10 Sisal FAO'!$C$5:$D$30,2,FALSE),"-")</f>
        <v>-</v>
      </c>
      <c r="J10" s="13" t="str">
        <f>IFERROR(VLOOKUP(A10,'2.11 Kénaf &amp; F.libériennes FAO'!$C$5:$D$27,2,FALSE),"-")</f>
        <v>-</v>
      </c>
      <c r="K10" s="13" t="str">
        <f>IFERROR(VLOOKUP(A10,'2.12 Abaca FAO'!$C$5:$D$11,2,FALSE),"-")</f>
        <v>-</v>
      </c>
      <c r="L10" s="13" t="str">
        <f>IFERROR(VLOOKUP(A10,'2.13 Kapok FAO'!$C$5:$D$6,2,FALSE),"-")</f>
        <v>-</v>
      </c>
      <c r="M10" s="13" t="str">
        <f>IFERROR(VLOOKUP(A10,'2.14 Fibre d''agave FAO'!$C$5:$D$12,2,FALSE),"-")</f>
        <v>-</v>
      </c>
      <c r="N10" s="13" t="str">
        <f>IFERROR(VLOOKUP(A10,'2.15 Ramie FAO'!$C$5:$D$10,2,FALSE),"-")</f>
        <v>-</v>
      </c>
    </row>
    <row r="11" spans="1:17" ht="31.5" customHeight="1" x14ac:dyDescent="0.35">
      <c r="A11" s="108" t="s">
        <v>213</v>
      </c>
      <c r="B11" s="108">
        <f t="shared" si="0"/>
        <v>423180.88</v>
      </c>
      <c r="C11" s="13">
        <f>IFERROR(VLOOKUP(A11,'2.2 Coton égréné 2023 ICAC'!$C$8:$D$49,2,FALSE),"-")</f>
        <v>418980</v>
      </c>
      <c r="D11" s="13" t="str">
        <f>IFERROR(VLOOKUP(A11,'2.4 Jute FAO'!$C$5:$D$26,2,FALSE),"-")</f>
        <v>-</v>
      </c>
      <c r="E11" s="13" t="str">
        <f>IFERROR(VLOOKUP(A11,'2.5 Coir FAO'!$C$5:$D$12,2,FALSE),"-")</f>
        <v>-</v>
      </c>
      <c r="F11" s="13">
        <f>IFERROR(VLOOKUP(A11,'2.6 Autres fibres tex FAO'!$C$5:$D$31,2,FALSE),"-")</f>
        <v>1600.88</v>
      </c>
      <c r="G11" s="13">
        <f>IFERROR(VLOOKUP('2.1 Bilan Fibres végétales 2023'!A11,'2.7 Lin FAO'!$C$5:$D$31,2,FALSE),"-")</f>
        <v>2600</v>
      </c>
      <c r="H11" s="13" t="str">
        <f>IFERROR(VLOOKUP(A11,'2.8 Chanvre FAO'!$C$5:$D$38,2,FALSE),"-")</f>
        <v>-</v>
      </c>
      <c r="I11" s="13" t="str">
        <f>IFERROR(VLOOKUP(A11,'2.10 Sisal FAO'!$C$5:$D$30,2,FALSE),"-")</f>
        <v>-</v>
      </c>
      <c r="J11" s="13" t="str">
        <f>IFERROR(VLOOKUP(A11,'2.11 Kénaf &amp; F.libériennes FAO'!$C$5:$D$27,2,FALSE),"-")</f>
        <v>-</v>
      </c>
      <c r="K11" s="13" t="str">
        <f>IFERROR(VLOOKUP(A11,'2.12 Abaca FAO'!$C$5:$D$11,2,FALSE),"-")</f>
        <v>-</v>
      </c>
      <c r="L11" s="13" t="str">
        <f>IFERROR(VLOOKUP(A11,'2.13 Kapok FAO'!$C$5:$D$6,2,FALSE),"-")</f>
        <v>-</v>
      </c>
      <c r="M11" s="13" t="str">
        <f>IFERROR(VLOOKUP(A11,'2.14 Fibre d''agave FAO'!$C$5:$D$12,2,FALSE),"-")</f>
        <v>-</v>
      </c>
      <c r="N11" s="13" t="str">
        <f>IFERROR(VLOOKUP(A11,'2.15 Ramie FAO'!$C$5:$D$10,2,FALSE),"-")</f>
        <v>-</v>
      </c>
    </row>
    <row r="12" spans="1:17" ht="31.5" customHeight="1" x14ac:dyDescent="0.35">
      <c r="A12" s="108" t="s">
        <v>215</v>
      </c>
      <c r="B12" s="108">
        <f t="shared" si="0"/>
        <v>1087440</v>
      </c>
      <c r="C12" s="13">
        <f>IFERROR(VLOOKUP(A12,'2.2 Coton égréné 2023 ICAC'!$C$8:$D$49,2,FALSE),"-")</f>
        <v>1074840</v>
      </c>
      <c r="D12" s="13" t="str">
        <f>IFERROR(VLOOKUP(A12,'2.4 Jute FAO'!$C$5:$D$26,2,FALSE),"-")</f>
        <v>-</v>
      </c>
      <c r="E12" s="13" t="str">
        <f>IFERROR(VLOOKUP(A12,'2.5 Coir FAO'!$C$5:$D$12,2,FALSE),"-")</f>
        <v>-</v>
      </c>
      <c r="F12" s="13">
        <f>IFERROR(VLOOKUP(A12,'2.6 Autres fibres tex FAO'!$C$5:$D$31,2,FALSE),"-")</f>
        <v>0</v>
      </c>
      <c r="G12" s="13" t="str">
        <f>IFERROR(VLOOKUP('2.1 Bilan Fibres végétales 2023'!A12,'2.7 Lin FAO'!$C$5:$D$31,2,FALSE),"-")</f>
        <v>-</v>
      </c>
      <c r="H12" s="13">
        <f>IFERROR(VLOOKUP(A12,'2.8 Chanvre FAO'!$C$5:$D$38,2,FALSE),"-")</f>
        <v>12600</v>
      </c>
      <c r="I12" s="13" t="str">
        <f>IFERROR(VLOOKUP(A12,'2.10 Sisal FAO'!$C$5:$D$30,2,FALSE),"-")</f>
        <v>-</v>
      </c>
      <c r="J12" s="13" t="str">
        <f>IFERROR(VLOOKUP(A12,'2.11 Kénaf &amp; F.libériennes FAO'!$C$5:$D$27,2,FALSE),"-")</f>
        <v>-</v>
      </c>
      <c r="K12" s="13" t="str">
        <f>IFERROR(VLOOKUP(A12,'2.12 Abaca FAO'!$C$5:$D$11,2,FALSE),"-")</f>
        <v>-</v>
      </c>
      <c r="L12" s="13" t="str">
        <f>IFERROR(VLOOKUP(A12,'2.13 Kapok FAO'!$C$5:$D$6,2,FALSE),"-")</f>
        <v>-</v>
      </c>
      <c r="M12" s="13" t="str">
        <f>IFERROR(VLOOKUP(A12,'2.14 Fibre d''agave FAO'!$C$5:$D$12,2,FALSE),"-")</f>
        <v>-</v>
      </c>
      <c r="N12" s="13" t="str">
        <f>IFERROR(VLOOKUP(A12,'2.15 Ramie FAO'!$C$5:$D$10,2,FALSE),"-")</f>
        <v>-</v>
      </c>
    </row>
    <row r="13" spans="1:17" ht="31.5" customHeight="1" x14ac:dyDescent="0.35">
      <c r="A13" s="108" t="s">
        <v>216</v>
      </c>
      <c r="B13" s="108">
        <f t="shared" si="0"/>
        <v>2650</v>
      </c>
      <c r="C13" s="13" t="str">
        <f>IFERROR(VLOOKUP(A13,'2.2 Coton égréné 2023 ICAC'!$C$8:$D$49,2,FALSE),"-")</f>
        <v>-</v>
      </c>
      <c r="D13" s="13" t="str">
        <f>IFERROR(VLOOKUP(A13,'2.4 Jute FAO'!$C$5:$D$26,2,FALSE),"-")</f>
        <v>-</v>
      </c>
      <c r="E13" s="13" t="str">
        <f>IFERROR(VLOOKUP(A13,'2.5 Coir FAO'!$C$5:$D$12,2,FALSE),"-")</f>
        <v>-</v>
      </c>
      <c r="F13" s="13" t="str">
        <f>IFERROR(VLOOKUP(A13,'2.6 Autres fibres tex FAO'!$C$5:$D$31,2,FALSE),"-")</f>
        <v>-</v>
      </c>
      <c r="G13" s="13" t="str">
        <f>IFERROR(VLOOKUP('2.1 Bilan Fibres végétales 2023'!A13,'2.7 Lin FAO'!$C$5:$D$31,2,FALSE),"-")</f>
        <v>-</v>
      </c>
      <c r="H13" s="13">
        <f>IFERROR(VLOOKUP(A13,'2.8 Chanvre FAO'!$C$5:$D$38,2,FALSE),"-")</f>
        <v>2650</v>
      </c>
      <c r="I13" s="13" t="str">
        <f>IFERROR(VLOOKUP(A13,'2.10 Sisal FAO'!$C$5:$D$30,2,FALSE),"-")</f>
        <v>-</v>
      </c>
      <c r="J13" s="13" t="str">
        <f>IFERROR(VLOOKUP(A13,'2.11 Kénaf &amp; F.libériennes FAO'!$C$5:$D$27,2,FALSE),"-")</f>
        <v>-</v>
      </c>
      <c r="K13" s="13" t="str">
        <f>IFERROR(VLOOKUP(A13,'2.12 Abaca FAO'!$C$5:$D$11,2,FALSE),"-")</f>
        <v>-</v>
      </c>
      <c r="L13" s="13" t="str">
        <f>IFERROR(VLOOKUP(A13,'2.13 Kapok FAO'!$C$5:$D$6,2,FALSE),"-")</f>
        <v>-</v>
      </c>
      <c r="M13" s="13" t="str">
        <f>IFERROR(VLOOKUP(A13,'2.14 Fibre d''agave FAO'!$C$5:$D$12,2,FALSE),"-")</f>
        <v>-</v>
      </c>
      <c r="N13" s="13" t="str">
        <f>IFERROR(VLOOKUP(A13,'2.15 Ramie FAO'!$C$5:$D$10,2,FALSE),"-")</f>
        <v>-</v>
      </c>
    </row>
    <row r="14" spans="1:17" ht="31.5" customHeight="1" x14ac:dyDescent="0.35">
      <c r="A14" s="108" t="s">
        <v>217</v>
      </c>
      <c r="B14" s="108">
        <f t="shared" si="0"/>
        <v>0</v>
      </c>
      <c r="C14" s="13" t="str">
        <f>IFERROR(VLOOKUP(A14,'2.2 Coton égréné 2023 ICAC'!$C$8:$D$49,2,FALSE),"-")</f>
        <v>-</v>
      </c>
      <c r="D14" s="13" t="str">
        <f>IFERROR(VLOOKUP(A14,'2.4 Jute FAO'!$C$5:$D$26,2,FALSE),"-")</f>
        <v>-</v>
      </c>
      <c r="E14" s="13" t="str">
        <f>IFERROR(VLOOKUP(A14,'2.5 Coir FAO'!$C$5:$D$12,2,FALSE),"-")</f>
        <v>-</v>
      </c>
      <c r="F14" s="13" t="str">
        <f>IFERROR(VLOOKUP(A14,'2.6 Autres fibres tex FAO'!$C$5:$D$31,2,FALSE),"-")</f>
        <v>-</v>
      </c>
      <c r="G14" s="13" t="str">
        <f>IFERROR(VLOOKUP('2.1 Bilan Fibres végétales 2023'!A14,'2.7 Lin FAO'!$C$5:$D$31,2,FALSE),"-")</f>
        <v>-</v>
      </c>
      <c r="H14" s="13" t="str">
        <f>IFERROR(VLOOKUP(A14,'2.8 Chanvre FAO'!$C$5:$D$38,2,FALSE),"-")</f>
        <v>-</v>
      </c>
      <c r="I14" s="13" t="str">
        <f>IFERROR(VLOOKUP(A14,'2.10 Sisal FAO'!$C$5:$D$30,2,FALSE),"-")</f>
        <v>-</v>
      </c>
      <c r="J14" s="13" t="str">
        <f>IFERROR(VLOOKUP(A14,'2.11 Kénaf &amp; F.libériennes FAO'!$C$5:$D$27,2,FALSE),"-")</f>
        <v>-</v>
      </c>
      <c r="K14" s="13" t="str">
        <f>IFERROR(VLOOKUP(A14,'2.12 Abaca FAO'!$C$5:$D$11,2,FALSE),"-")</f>
        <v>-</v>
      </c>
      <c r="L14" s="13" t="str">
        <f>IFERROR(VLOOKUP(A14,'2.13 Kapok FAO'!$C$5:$D$6,2,FALSE),"-")</f>
        <v>-</v>
      </c>
      <c r="M14" s="13" t="str">
        <f>IFERROR(VLOOKUP(A14,'2.14 Fibre d''agave FAO'!$C$5:$D$12,2,FALSE),"-")</f>
        <v>-</v>
      </c>
      <c r="N14" s="13" t="str">
        <f>IFERROR(VLOOKUP(A14,'2.15 Ramie FAO'!$C$5:$D$10,2,FALSE),"-")</f>
        <v>-</v>
      </c>
    </row>
    <row r="15" spans="1:17" ht="31.5" customHeight="1" x14ac:dyDescent="0.35">
      <c r="A15" s="108" t="s">
        <v>220</v>
      </c>
      <c r="B15" s="108">
        <f t="shared" si="0"/>
        <v>1922973.09</v>
      </c>
      <c r="C15" s="13">
        <f>IFERROR(VLOOKUP(A15,'2.2 Coton égréné 2023 ICAC'!$C$8:$D$49,2,FALSE),"-")</f>
        <v>30844</v>
      </c>
      <c r="D15" s="13">
        <f>IFERROR(VLOOKUP(A15,'2.4 Jute FAO'!$C$5:$D$26,2,FALSE),"-")</f>
        <v>1881441</v>
      </c>
      <c r="E15" s="13">
        <f>IFERROR(VLOOKUP(A15,'2.5 Coir FAO'!$C$5:$D$12,2,FALSE),"-")</f>
        <v>10223.99</v>
      </c>
      <c r="F15" s="13">
        <f>IFERROR(VLOOKUP(A15,'2.6 Autres fibres tex FAO'!$C$5:$D$31,2,FALSE),"-")</f>
        <v>394.1</v>
      </c>
      <c r="G15" s="13" t="str">
        <f>IFERROR(VLOOKUP('2.1 Bilan Fibres végétales 2023'!A15,'2.7 Lin FAO'!$C$5:$D$31,2,FALSE),"-")</f>
        <v>-</v>
      </c>
      <c r="H15" s="13">
        <f>IFERROR(VLOOKUP(A15,'2.8 Chanvre FAO'!$C$5:$D$38,2,FALSE),"-")</f>
        <v>0</v>
      </c>
      <c r="I15" s="13" t="str">
        <f>IFERROR(VLOOKUP(A15,'2.10 Sisal FAO'!$C$5:$D$30,2,FALSE),"-")</f>
        <v>-</v>
      </c>
      <c r="J15" s="13">
        <f>IFERROR(VLOOKUP(A15,'2.11 Kénaf &amp; F.libériennes FAO'!$C$5:$D$27,2,FALSE),"-")</f>
        <v>70</v>
      </c>
      <c r="K15" s="13" t="str">
        <f>IFERROR(VLOOKUP(A15,'2.12 Abaca FAO'!$C$5:$D$11,2,FALSE),"-")</f>
        <v>-</v>
      </c>
      <c r="L15" s="13" t="str">
        <f>IFERROR(VLOOKUP(A15,'2.13 Kapok FAO'!$C$5:$D$6,2,FALSE),"-")</f>
        <v>-</v>
      </c>
      <c r="M15" s="13" t="str">
        <f>IFERROR(VLOOKUP(A15,'2.14 Fibre d''agave FAO'!$C$5:$D$12,2,FALSE),"-")</f>
        <v>-</v>
      </c>
      <c r="N15" s="13" t="str">
        <f>IFERROR(VLOOKUP(A15,'2.15 Ramie FAO'!$C$5:$D$10,2,FALSE),"-")</f>
        <v>-</v>
      </c>
    </row>
    <row r="16" spans="1:17" ht="31.5" customHeight="1" x14ac:dyDescent="0.35">
      <c r="A16" s="108" t="s">
        <v>222</v>
      </c>
      <c r="B16" s="108">
        <f t="shared" si="0"/>
        <v>60610</v>
      </c>
      <c r="C16" s="13" t="str">
        <f>IFERROR(VLOOKUP(A16,'2.2 Coton égréné 2023 ICAC'!$C$8:$D$49,2,FALSE),"-")</f>
        <v>-</v>
      </c>
      <c r="D16" s="13" t="str">
        <f>IFERROR(VLOOKUP(A16,'2.4 Jute FAO'!$C$5:$D$26,2,FALSE),"-")</f>
        <v>-</v>
      </c>
      <c r="E16" s="13" t="str">
        <f>IFERROR(VLOOKUP(A16,'2.5 Coir FAO'!$C$5:$D$12,2,FALSE),"-")</f>
        <v>-</v>
      </c>
      <c r="F16" s="13" t="str">
        <f>IFERROR(VLOOKUP(A16,'2.6 Autres fibres tex FAO'!$C$5:$D$31,2,FALSE),"-")</f>
        <v>-</v>
      </c>
      <c r="G16" s="13">
        <f>IFERROR(VLOOKUP('2.1 Bilan Fibres végétales 2023'!A16,'2.7 Lin FAO'!$C$5:$D$31,2,FALSE),"-")</f>
        <v>60610</v>
      </c>
      <c r="H16" s="13" t="str">
        <f>IFERROR(VLOOKUP(A16,'2.8 Chanvre FAO'!$C$5:$D$38,2,FALSE),"-")</f>
        <v>-</v>
      </c>
      <c r="I16" s="13" t="str">
        <f>IFERROR(VLOOKUP(A16,'2.10 Sisal FAO'!$C$5:$D$30,2,FALSE),"-")</f>
        <v>-</v>
      </c>
      <c r="J16" s="13" t="str">
        <f>IFERROR(VLOOKUP(A16,'2.11 Kénaf &amp; F.libériennes FAO'!$C$5:$D$27,2,FALSE),"-")</f>
        <v>-</v>
      </c>
      <c r="K16" s="13" t="str">
        <f>IFERROR(VLOOKUP(A16,'2.12 Abaca FAO'!$C$5:$D$11,2,FALSE),"-")</f>
        <v>-</v>
      </c>
      <c r="L16" s="13" t="str">
        <f>IFERROR(VLOOKUP(A16,'2.13 Kapok FAO'!$C$5:$D$6,2,FALSE),"-")</f>
        <v>-</v>
      </c>
      <c r="M16" s="13" t="str">
        <f>IFERROR(VLOOKUP(A16,'2.14 Fibre d''agave FAO'!$C$5:$D$12,2,FALSE),"-")</f>
        <v>-</v>
      </c>
      <c r="N16" s="13" t="str">
        <f>IFERROR(VLOOKUP(A16,'2.15 Ramie FAO'!$C$5:$D$10,2,FALSE),"-")</f>
        <v>-</v>
      </c>
    </row>
    <row r="17" spans="1:14" ht="31.5" customHeight="1" x14ac:dyDescent="0.35">
      <c r="A17" s="108" t="s">
        <v>224</v>
      </c>
      <c r="B17" s="108">
        <f t="shared" si="0"/>
        <v>251772</v>
      </c>
      <c r="C17" s="13">
        <f>IFERROR(VLOOKUP(A17,'2.2 Coton égréné 2023 ICAC'!$C$8:$D$49,2,FALSE),"-")</f>
        <v>251772</v>
      </c>
      <c r="D17" s="13" t="str">
        <f>IFERROR(VLOOKUP(A17,'2.4 Jute FAO'!$C$5:$D$26,2,FALSE),"-")</f>
        <v>-</v>
      </c>
      <c r="E17" s="13" t="str">
        <f>IFERROR(VLOOKUP(A17,'2.5 Coir FAO'!$C$5:$D$12,2,FALSE),"-")</f>
        <v>-</v>
      </c>
      <c r="F17" s="13" t="str">
        <f>IFERROR(VLOOKUP(A17,'2.6 Autres fibres tex FAO'!$C$5:$D$31,2,FALSE),"-")</f>
        <v>-</v>
      </c>
      <c r="G17" s="13" t="str">
        <f>IFERROR(VLOOKUP('2.1 Bilan Fibres végétales 2023'!A17,'2.7 Lin FAO'!$C$5:$D$31,2,FALSE),"-")</f>
        <v>-</v>
      </c>
      <c r="H17" s="13" t="str">
        <f>IFERROR(VLOOKUP(A17,'2.8 Chanvre FAO'!$C$5:$D$38,2,FALSE),"-")</f>
        <v>-</v>
      </c>
      <c r="I17" s="13" t="str">
        <f>IFERROR(VLOOKUP(A17,'2.10 Sisal FAO'!$C$5:$D$30,2,FALSE),"-")</f>
        <v>-</v>
      </c>
      <c r="J17" s="13" t="str">
        <f>IFERROR(VLOOKUP(A17,'2.11 Kénaf &amp; F.libériennes FAO'!$C$5:$D$27,2,FALSE),"-")</f>
        <v>-</v>
      </c>
      <c r="K17" s="13" t="str">
        <f>IFERROR(VLOOKUP(A17,'2.12 Abaca FAO'!$C$5:$D$11,2,FALSE),"-")</f>
        <v>-</v>
      </c>
      <c r="L17" s="13" t="str">
        <f>IFERROR(VLOOKUP(A17,'2.13 Kapok FAO'!$C$5:$D$6,2,FALSE),"-")</f>
        <v>-</v>
      </c>
      <c r="M17" s="13" t="str">
        <f>IFERROR(VLOOKUP(A17,'2.14 Fibre d''agave FAO'!$C$5:$D$12,2,FALSE),"-")</f>
        <v>-</v>
      </c>
      <c r="N17" s="13" t="str">
        <f>IFERROR(VLOOKUP(A17,'2.15 Ramie FAO'!$C$5:$D$10,2,FALSE),"-")</f>
        <v>-</v>
      </c>
    </row>
    <row r="18" spans="1:14" ht="31.5" customHeight="1" x14ac:dyDescent="0.35">
      <c r="A18" s="108" t="s">
        <v>225</v>
      </c>
      <c r="B18" s="108">
        <f t="shared" si="0"/>
        <v>343.38</v>
      </c>
      <c r="C18" s="13" t="str">
        <f>IFERROR(VLOOKUP(A18,'2.2 Coton égréné 2023 ICAC'!$C$8:$D$49,2,FALSE),"-")</f>
        <v>-</v>
      </c>
      <c r="D18" s="13">
        <f>IFERROR(VLOOKUP(A18,'2.4 Jute FAO'!$C$5:$D$26,2,FALSE),"-")</f>
        <v>343.38</v>
      </c>
      <c r="E18" s="13" t="str">
        <f>IFERROR(VLOOKUP(A18,'2.5 Coir FAO'!$C$5:$D$12,2,FALSE),"-")</f>
        <v>-</v>
      </c>
      <c r="F18" s="13" t="str">
        <f>IFERROR(VLOOKUP(A18,'2.6 Autres fibres tex FAO'!$C$5:$D$31,2,FALSE),"-")</f>
        <v>-</v>
      </c>
      <c r="G18" s="13" t="str">
        <f>IFERROR(VLOOKUP('2.1 Bilan Fibres végétales 2023'!A18,'2.7 Lin FAO'!$C$5:$D$31,2,FALSE),"-")</f>
        <v>-</v>
      </c>
      <c r="H18" s="13" t="str">
        <f>IFERROR(VLOOKUP(A18,'2.8 Chanvre FAO'!$C$5:$D$38,2,FALSE),"-")</f>
        <v>-</v>
      </c>
      <c r="I18" s="13" t="str">
        <f>IFERROR(VLOOKUP(A18,'2.10 Sisal FAO'!$C$5:$D$30,2,FALSE),"-")</f>
        <v>-</v>
      </c>
      <c r="J18" s="13" t="str">
        <f>IFERROR(VLOOKUP(A18,'2.11 Kénaf &amp; F.libériennes FAO'!$C$5:$D$27,2,FALSE),"-")</f>
        <v>-</v>
      </c>
      <c r="K18" s="13" t="str">
        <f>IFERROR(VLOOKUP(A18,'2.12 Abaca FAO'!$C$5:$D$11,2,FALSE),"-")</f>
        <v>-</v>
      </c>
      <c r="L18" s="13" t="str">
        <f>IFERROR(VLOOKUP(A18,'2.13 Kapok FAO'!$C$5:$D$6,2,FALSE),"-")</f>
        <v>-</v>
      </c>
      <c r="M18" s="13" t="str">
        <f>IFERROR(VLOOKUP(A18,'2.14 Fibre d''agave FAO'!$C$5:$D$12,2,FALSE),"-")</f>
        <v>-</v>
      </c>
      <c r="N18" s="13" t="str">
        <f>IFERROR(VLOOKUP(A18,'2.15 Ramie FAO'!$C$5:$D$10,2,FALSE),"-")</f>
        <v>-</v>
      </c>
    </row>
    <row r="19" spans="1:14" ht="31.5" customHeight="1" x14ac:dyDescent="0.35">
      <c r="A19" s="108" t="s">
        <v>654</v>
      </c>
      <c r="B19" s="108">
        <f t="shared" si="0"/>
        <v>37225</v>
      </c>
      <c r="C19" s="13" t="str">
        <f>IFERROR(VLOOKUP(A19,'2.2 Coton égréné 2023 ICAC'!$C$8:$D$49,2,FALSE),"-")</f>
        <v>-</v>
      </c>
      <c r="D19" s="13" t="str">
        <f>IFERROR(VLOOKUP(A19,'2.4 Jute FAO'!$C$5:$D$26,2,FALSE),"-")</f>
        <v>-</v>
      </c>
      <c r="E19" s="13" t="str">
        <f>IFERROR(VLOOKUP(A19,'2.5 Coir FAO'!$C$5:$D$12,2,FALSE),"-")</f>
        <v>-</v>
      </c>
      <c r="F19" s="13" t="str">
        <f>IFERROR(VLOOKUP(A19,'2.6 Autres fibres tex FAO'!$C$5:$D$31,2,FALSE),"-")</f>
        <v>-</v>
      </c>
      <c r="G19" s="13">
        <f>IFERROR(VLOOKUP('2.1 Bilan Fibres végétales 2023'!A19,'2.7 Lin FAO'!$C$5:$D$31,2,FALSE),"-")</f>
        <v>37225</v>
      </c>
      <c r="H19" s="13" t="str">
        <f>IFERROR(VLOOKUP(A19,'2.8 Chanvre FAO'!$C$5:$D$38,2,FALSE),"-")</f>
        <v>-</v>
      </c>
      <c r="I19" s="13" t="str">
        <f>IFERROR(VLOOKUP(A19,'2.10 Sisal FAO'!$C$5:$D$30,2,FALSE),"-")</f>
        <v>-</v>
      </c>
      <c r="J19" s="13" t="str">
        <f>IFERROR(VLOOKUP(A19,'2.11 Kénaf &amp; F.libériennes FAO'!$C$5:$D$27,2,FALSE),"-")</f>
        <v>-</v>
      </c>
      <c r="K19" s="13" t="str">
        <f>IFERROR(VLOOKUP(A19,'2.12 Abaca FAO'!$C$5:$D$11,2,FALSE),"-")</f>
        <v>-</v>
      </c>
      <c r="L19" s="13" t="str">
        <f>IFERROR(VLOOKUP(A19,'2.13 Kapok FAO'!$C$5:$D$6,2,FALSE),"-")</f>
        <v>-</v>
      </c>
      <c r="M19" s="13" t="str">
        <f>IFERROR(VLOOKUP(A19,'2.14 Fibre d''agave FAO'!$C$5:$D$12,2,FALSE),"-")</f>
        <v>-</v>
      </c>
      <c r="N19" s="13" t="str">
        <f>IFERROR(VLOOKUP(A19,'2.15 Ramie FAO'!$C$5:$D$10,2,FALSE),"-")</f>
        <v>-</v>
      </c>
    </row>
    <row r="20" spans="1:14" ht="31.5" customHeight="1" x14ac:dyDescent="0.35">
      <c r="A20" s="108" t="s">
        <v>657</v>
      </c>
      <c r="B20" s="108">
        <f t="shared" si="0"/>
        <v>112407.31999999999</v>
      </c>
      <c r="C20" s="13">
        <f>IFERROR(VLOOKUP(A20,'2.2 Coton égréné 2023 ICAC'!$C$8:$D$49,2,FALSE),"-")</f>
        <v>111749</v>
      </c>
      <c r="D20" s="13">
        <f>IFERROR(VLOOKUP(A20,'2.4 Jute FAO'!$C$5:$D$26,2,FALSE),"-")</f>
        <v>9</v>
      </c>
      <c r="E20" s="13" t="str">
        <f>IFERROR(VLOOKUP(A20,'2.5 Coir FAO'!$C$5:$D$12,2,FALSE),"-")</f>
        <v>-</v>
      </c>
      <c r="F20" s="13">
        <f>IFERROR(VLOOKUP(A20,'2.6 Autres fibres tex FAO'!$C$5:$D$31,2,FALSE),"-")</f>
        <v>153.41999999999999</v>
      </c>
      <c r="G20" s="13" t="str">
        <f>IFERROR(VLOOKUP('2.1 Bilan Fibres végétales 2023'!A20,'2.7 Lin FAO'!$C$5:$D$31,2,FALSE),"-")</f>
        <v>-</v>
      </c>
      <c r="H20" s="13" t="str">
        <f>IFERROR(VLOOKUP(A20,'2.8 Chanvre FAO'!$C$5:$D$38,2,FALSE),"-")</f>
        <v>-</v>
      </c>
      <c r="I20" s="13" t="str">
        <f>IFERROR(VLOOKUP(A20,'2.10 Sisal FAO'!$C$5:$D$30,2,FALSE),"-")</f>
        <v>-</v>
      </c>
      <c r="J20" s="13">
        <f>IFERROR(VLOOKUP(A20,'2.11 Kénaf &amp; F.libériennes FAO'!$C$5:$D$27,2,FALSE),"-")</f>
        <v>495.9</v>
      </c>
      <c r="K20" s="13" t="str">
        <f>IFERROR(VLOOKUP(A20,'2.12 Abaca FAO'!$C$5:$D$11,2,FALSE),"-")</f>
        <v>-</v>
      </c>
      <c r="L20" s="13" t="str">
        <f>IFERROR(VLOOKUP(A20,'2.13 Kapok FAO'!$C$5:$D$6,2,FALSE),"-")</f>
        <v>-</v>
      </c>
      <c r="M20" s="13" t="str">
        <f>IFERROR(VLOOKUP(A20,'2.14 Fibre d''agave FAO'!$C$5:$D$12,2,FALSE),"-")</f>
        <v>-</v>
      </c>
      <c r="N20" s="13" t="str">
        <f>IFERROR(VLOOKUP(A20,'2.15 Ramie FAO'!$C$5:$D$10,2,FALSE),"-")</f>
        <v>-</v>
      </c>
    </row>
    <row r="21" spans="1:14" ht="31.5" customHeight="1" x14ac:dyDescent="0.35">
      <c r="A21" s="108" t="s">
        <v>655</v>
      </c>
      <c r="B21" s="108">
        <f t="shared" si="0"/>
        <v>0</v>
      </c>
      <c r="C21" s="13" t="str">
        <f>IFERROR(VLOOKUP(A21,'2.2 Coton égréné 2023 ICAC'!$C$8:$D$49,2,FALSE),"-")</f>
        <v>-</v>
      </c>
      <c r="D21" s="13" t="str">
        <f>IFERROR(VLOOKUP(A21,'2.4 Jute FAO'!$C$5:$D$26,2,FALSE),"-")</f>
        <v>-</v>
      </c>
      <c r="E21" s="13" t="str">
        <f>IFERROR(VLOOKUP(A21,'2.5 Coir FAO'!$C$5:$D$12,2,FALSE),"-")</f>
        <v>-</v>
      </c>
      <c r="F21" s="13" t="str">
        <f>IFERROR(VLOOKUP(A21,'2.6 Autres fibres tex FAO'!$C$5:$D$31,2,FALSE),"-")</f>
        <v>-</v>
      </c>
      <c r="G21" s="13" t="str">
        <f>IFERROR(VLOOKUP('2.1 Bilan Fibres végétales 2023'!A21,'2.7 Lin FAO'!$C$5:$D$31,2,FALSE),"-")</f>
        <v>-</v>
      </c>
      <c r="H21" s="13" t="str">
        <f>IFERROR(VLOOKUP(A21,'2.8 Chanvre FAO'!$C$5:$D$38,2,FALSE),"-")</f>
        <v>-</v>
      </c>
      <c r="I21" s="13" t="str">
        <f>IFERROR(VLOOKUP(A21,'2.10 Sisal FAO'!$C$5:$D$30,2,FALSE),"-")</f>
        <v>-</v>
      </c>
      <c r="J21" s="13" t="str">
        <f>IFERROR(VLOOKUP(A21,'2.11 Kénaf &amp; F.libériennes FAO'!$C$5:$D$27,2,FALSE),"-")</f>
        <v>-</v>
      </c>
      <c r="K21" s="13" t="str">
        <f>IFERROR(VLOOKUP(A21,'2.12 Abaca FAO'!$C$5:$D$11,2,FALSE),"-")</f>
        <v>-</v>
      </c>
      <c r="L21" s="13" t="str">
        <f>IFERROR(VLOOKUP(A21,'2.13 Kapok FAO'!$C$5:$D$6,2,FALSE),"-")</f>
        <v>-</v>
      </c>
      <c r="M21" s="13" t="str">
        <f>IFERROR(VLOOKUP(A21,'2.14 Fibre d''agave FAO'!$C$5:$D$12,2,FALSE),"-")</f>
        <v>-</v>
      </c>
      <c r="N21" s="13" t="str">
        <f>IFERROR(VLOOKUP(A21,'2.15 Ramie FAO'!$C$5:$D$10,2,FALSE),"-")</f>
        <v>-</v>
      </c>
    </row>
    <row r="22" spans="1:14" ht="31.5" customHeight="1" x14ac:dyDescent="0.35">
      <c r="A22" s="108" t="s">
        <v>228</v>
      </c>
      <c r="B22" s="108">
        <f t="shared" si="0"/>
        <v>3274569.95</v>
      </c>
      <c r="C22" s="13">
        <f>IFERROR(VLOOKUP(A22,'2.2 Coton égréné 2023 ICAC'!$C$8:$D$49,2,FALSE),"-")</f>
        <v>3073290</v>
      </c>
      <c r="D22" s="13">
        <f>IFERROR(VLOOKUP(A22,'2.4 Jute FAO'!$C$5:$D$26,2,FALSE),"-")</f>
        <v>40</v>
      </c>
      <c r="E22" s="13" t="str">
        <f>IFERROR(VLOOKUP(A22,'2.5 Coir FAO'!$C$5:$D$12,2,FALSE),"-")</f>
        <v>-</v>
      </c>
      <c r="F22" s="13">
        <f>IFERROR(VLOOKUP(A22,'2.6 Autres fibres tex FAO'!$C$5:$D$31,2,FALSE),"-")</f>
        <v>102615.95</v>
      </c>
      <c r="G22" s="13" t="str">
        <f>IFERROR(VLOOKUP('2.1 Bilan Fibres végétales 2023'!A22,'2.7 Lin FAO'!$C$5:$D$31,2,FALSE),"-")</f>
        <v>-</v>
      </c>
      <c r="H22" s="13" t="str">
        <f>IFERROR(VLOOKUP(A22,'2.8 Chanvre FAO'!$C$5:$D$38,2,FALSE),"-")</f>
        <v>-</v>
      </c>
      <c r="I22" s="13">
        <f>IFERROR(VLOOKUP(A22,'2.10 Sisal FAO'!$C$5:$D$30,2,FALSE),"-")</f>
        <v>95567</v>
      </c>
      <c r="J22" s="13">
        <f>IFERROR(VLOOKUP(A22,'2.11 Kénaf &amp; F.libériennes FAO'!$C$5:$D$27,2,FALSE),"-")</f>
        <v>3057</v>
      </c>
      <c r="K22" s="13" t="str">
        <f>IFERROR(VLOOKUP(A22,'2.12 Abaca FAO'!$C$5:$D$11,2,FALSE),"-")</f>
        <v>-</v>
      </c>
      <c r="L22" s="13" t="str">
        <f>IFERROR(VLOOKUP(A22,'2.13 Kapok FAO'!$C$5:$D$6,2,FALSE),"-")</f>
        <v>-</v>
      </c>
      <c r="M22" s="13" t="str">
        <f>IFERROR(VLOOKUP(A22,'2.14 Fibre d''agave FAO'!$C$5:$D$12,2,FALSE),"-")</f>
        <v>-</v>
      </c>
      <c r="N22" s="13">
        <f>IFERROR(VLOOKUP(A22,'2.15 Ramie FAO'!$C$5:$D$10,2,FALSE),"-")</f>
        <v>0</v>
      </c>
    </row>
    <row r="23" spans="1:14" ht="31.5" customHeight="1" x14ac:dyDescent="0.35">
      <c r="A23" s="108" t="s">
        <v>229</v>
      </c>
      <c r="B23" s="108">
        <f t="shared" si="0"/>
        <v>0</v>
      </c>
      <c r="C23" s="13" t="str">
        <f>IFERROR(VLOOKUP(A23,'2.2 Coton égréné 2023 ICAC'!$C$8:$D$49,2,FALSE),"-")</f>
        <v>-</v>
      </c>
      <c r="D23" s="13" t="str">
        <f>IFERROR(VLOOKUP(A23,'2.4 Jute FAO'!$C$5:$D$26,2,FALSE),"-")</f>
        <v>-</v>
      </c>
      <c r="E23" s="13" t="str">
        <f>IFERROR(VLOOKUP(A23,'2.5 Coir FAO'!$C$5:$D$12,2,FALSE),"-")</f>
        <v>-</v>
      </c>
      <c r="F23" s="13" t="str">
        <f>IFERROR(VLOOKUP(A23,'2.6 Autres fibres tex FAO'!$C$5:$D$31,2,FALSE),"-")</f>
        <v>-</v>
      </c>
      <c r="G23" s="13" t="str">
        <f>IFERROR(VLOOKUP('2.1 Bilan Fibres végétales 2023'!A23,'2.7 Lin FAO'!$C$5:$D$31,2,FALSE),"-")</f>
        <v>-</v>
      </c>
      <c r="H23" s="13" t="str">
        <f>IFERROR(VLOOKUP(A23,'2.8 Chanvre FAO'!$C$5:$D$38,2,FALSE),"-")</f>
        <v>-</v>
      </c>
      <c r="I23" s="13" t="str">
        <f>IFERROR(VLOOKUP(A23,'2.10 Sisal FAO'!$C$5:$D$30,2,FALSE),"-")</f>
        <v>-</v>
      </c>
      <c r="J23" s="13" t="str">
        <f>IFERROR(VLOOKUP(A23,'2.11 Kénaf &amp; F.libériennes FAO'!$C$5:$D$27,2,FALSE),"-")</f>
        <v>-</v>
      </c>
      <c r="K23" s="13" t="str">
        <f>IFERROR(VLOOKUP(A23,'2.12 Abaca FAO'!$C$5:$D$11,2,FALSE),"-")</f>
        <v>-</v>
      </c>
      <c r="L23" s="13" t="str">
        <f>IFERROR(VLOOKUP(A23,'2.13 Kapok FAO'!$C$5:$D$6,2,FALSE),"-")</f>
        <v>-</v>
      </c>
      <c r="M23" s="13" t="str">
        <f>IFERROR(VLOOKUP(A23,'2.14 Fibre d''agave FAO'!$C$5:$D$12,2,FALSE),"-")</f>
        <v>-</v>
      </c>
      <c r="N23" s="13" t="str">
        <f>IFERROR(VLOOKUP(A23,'2.15 Ramie FAO'!$C$5:$D$10,2,FALSE),"-")</f>
        <v>-</v>
      </c>
    </row>
    <row r="24" spans="1:14" ht="31.5" customHeight="1" x14ac:dyDescent="0.35">
      <c r="A24" s="108" t="s">
        <v>230</v>
      </c>
      <c r="B24" s="108">
        <f t="shared" si="0"/>
        <v>204248</v>
      </c>
      <c r="C24" s="13">
        <f>IFERROR(VLOOKUP(A24,'2.2 Coton égréné 2023 ICAC'!$C$8:$D$49,2,FALSE),"-")</f>
        <v>204248</v>
      </c>
      <c r="D24" s="13" t="str">
        <f>IFERROR(VLOOKUP(A24,'2.4 Jute FAO'!$C$5:$D$26,2,FALSE),"-")</f>
        <v>-</v>
      </c>
      <c r="E24" s="13" t="str">
        <f>IFERROR(VLOOKUP(A24,'2.5 Coir FAO'!$C$5:$D$12,2,FALSE),"-")</f>
        <v>-</v>
      </c>
      <c r="F24" s="13" t="str">
        <f>IFERROR(VLOOKUP(A24,'2.6 Autres fibres tex FAO'!$C$5:$D$31,2,FALSE),"-")</f>
        <v>-</v>
      </c>
      <c r="G24" s="13" t="str">
        <f>IFERROR(VLOOKUP('2.1 Bilan Fibres végétales 2023'!A24,'2.7 Lin FAO'!$C$5:$D$31,2,FALSE),"-")</f>
        <v>-</v>
      </c>
      <c r="H24" s="13" t="str">
        <f>IFERROR(VLOOKUP(A24,'2.8 Chanvre FAO'!$C$5:$D$38,2,FALSE),"-")</f>
        <v>-</v>
      </c>
      <c r="I24" s="13" t="str">
        <f>IFERROR(VLOOKUP(A24,'2.10 Sisal FAO'!$C$5:$D$30,2,FALSE),"-")</f>
        <v>-</v>
      </c>
      <c r="J24" s="13" t="str">
        <f>IFERROR(VLOOKUP(A24,'2.11 Kénaf &amp; F.libériennes FAO'!$C$5:$D$27,2,FALSE),"-")</f>
        <v>-</v>
      </c>
      <c r="K24" s="13" t="str">
        <f>IFERROR(VLOOKUP(A24,'2.12 Abaca FAO'!$C$5:$D$11,2,FALSE),"-")</f>
        <v>-</v>
      </c>
      <c r="L24" s="13" t="str">
        <f>IFERROR(VLOOKUP(A24,'2.13 Kapok FAO'!$C$5:$D$6,2,FALSE),"-")</f>
        <v>-</v>
      </c>
      <c r="M24" s="13" t="str">
        <f>IFERROR(VLOOKUP(A24,'2.14 Fibre d''agave FAO'!$C$5:$D$12,2,FALSE),"-")</f>
        <v>-</v>
      </c>
      <c r="N24" s="13" t="str">
        <f>IFERROR(VLOOKUP(A24,'2.15 Ramie FAO'!$C$5:$D$10,2,FALSE),"-")</f>
        <v>-</v>
      </c>
    </row>
    <row r="25" spans="1:14" ht="31.5" customHeight="1" x14ac:dyDescent="0.35">
      <c r="A25" s="108" t="s">
        <v>231</v>
      </c>
      <c r="B25" s="108">
        <f t="shared" si="0"/>
        <v>0</v>
      </c>
      <c r="C25" s="13" t="str">
        <f>IFERROR(VLOOKUP(A25,'2.2 Coton égréné 2023 ICAC'!$C$8:$D$49,2,FALSE),"-")</f>
        <v>-</v>
      </c>
      <c r="D25" s="13" t="str">
        <f>IFERROR(VLOOKUP(A25,'2.4 Jute FAO'!$C$5:$D$26,2,FALSE),"-")</f>
        <v>-</v>
      </c>
      <c r="E25" s="13" t="str">
        <f>IFERROR(VLOOKUP(A25,'2.5 Coir FAO'!$C$5:$D$12,2,FALSE),"-")</f>
        <v>-</v>
      </c>
      <c r="F25" s="13" t="str">
        <f>IFERROR(VLOOKUP(A25,'2.6 Autres fibres tex FAO'!$C$5:$D$31,2,FALSE),"-")</f>
        <v>-</v>
      </c>
      <c r="G25" s="13" t="str">
        <f>IFERROR(VLOOKUP('2.1 Bilan Fibres végétales 2023'!A25,'2.7 Lin FAO'!$C$5:$D$31,2,FALSE),"-")</f>
        <v>-</v>
      </c>
      <c r="H25" s="13" t="str">
        <f>IFERROR(VLOOKUP(A25,'2.8 Chanvre FAO'!$C$5:$D$38,2,FALSE),"-")</f>
        <v>-</v>
      </c>
      <c r="I25" s="13" t="str">
        <f>IFERROR(VLOOKUP(A25,'2.10 Sisal FAO'!$C$5:$D$30,2,FALSE),"-")</f>
        <v>-</v>
      </c>
      <c r="J25" s="13" t="str">
        <f>IFERROR(VLOOKUP(A25,'2.11 Kénaf &amp; F.libériennes FAO'!$C$5:$D$27,2,FALSE),"-")</f>
        <v>-</v>
      </c>
      <c r="K25" s="13" t="str">
        <f>IFERROR(VLOOKUP(A25,'2.12 Abaca FAO'!$C$5:$D$11,2,FALSE),"-")</f>
        <v>-</v>
      </c>
      <c r="L25" s="13" t="str">
        <f>IFERROR(VLOOKUP(A25,'2.13 Kapok FAO'!$C$5:$D$6,2,FALSE),"-")</f>
        <v>-</v>
      </c>
      <c r="M25" s="13" t="str">
        <f>IFERROR(VLOOKUP(A25,'2.14 Fibre d''agave FAO'!$C$5:$D$12,2,FALSE),"-")</f>
        <v>-</v>
      </c>
      <c r="N25" s="13" t="str">
        <f>IFERROR(VLOOKUP(A25,'2.15 Ramie FAO'!$C$5:$D$10,2,FALSE),"-")</f>
        <v>-</v>
      </c>
    </row>
    <row r="26" spans="1:14" ht="31.5" customHeight="1" x14ac:dyDescent="0.35">
      <c r="A26" s="108" t="s">
        <v>232</v>
      </c>
      <c r="B26" s="108">
        <f t="shared" si="0"/>
        <v>146408.1</v>
      </c>
      <c r="C26" s="13" t="str">
        <f>IFERROR(VLOOKUP(A26,'2.2 Coton égréné 2023 ICAC'!$C$8:$D$49,2,FALSE),"-")</f>
        <v>-</v>
      </c>
      <c r="D26" s="13">
        <f>IFERROR(VLOOKUP(A26,'2.4 Jute FAO'!$C$5:$D$26,2,FALSE),"-")</f>
        <v>142500</v>
      </c>
      <c r="E26" s="13" t="str">
        <f>IFERROR(VLOOKUP(A26,'2.5 Coir FAO'!$C$5:$D$12,2,FALSE),"-")</f>
        <v>-</v>
      </c>
      <c r="F26" s="13">
        <f>IFERROR(VLOOKUP(A26,'2.6 Autres fibres tex FAO'!$C$5:$D$31,2,FALSE),"-")</f>
        <v>3908.1</v>
      </c>
      <c r="G26" s="13" t="str">
        <f>IFERROR(VLOOKUP('2.1 Bilan Fibres végétales 2023'!A26,'2.7 Lin FAO'!$C$5:$D$31,2,FALSE),"-")</f>
        <v>-</v>
      </c>
      <c r="H26" s="13" t="str">
        <f>IFERROR(VLOOKUP(A26,'2.8 Chanvre FAO'!$C$5:$D$38,2,FALSE),"-")</f>
        <v>-</v>
      </c>
      <c r="I26" s="13" t="str">
        <f>IFERROR(VLOOKUP(A26,'2.10 Sisal FAO'!$C$5:$D$30,2,FALSE),"-")</f>
        <v>-</v>
      </c>
      <c r="J26" s="13" t="str">
        <f>IFERROR(VLOOKUP(A26,'2.11 Kénaf &amp; F.libériennes FAO'!$C$5:$D$27,2,FALSE),"-")</f>
        <v>-</v>
      </c>
      <c r="K26" s="13" t="str">
        <f>IFERROR(VLOOKUP(A26,'2.12 Abaca FAO'!$C$5:$D$11,2,FALSE),"-")</f>
        <v>-</v>
      </c>
      <c r="L26" s="13" t="str">
        <f>IFERROR(VLOOKUP(A26,'2.13 Kapok FAO'!$C$5:$D$6,2,FALSE),"-")</f>
        <v>-</v>
      </c>
      <c r="M26" s="13" t="str">
        <f>IFERROR(VLOOKUP(A26,'2.14 Fibre d''agave FAO'!$C$5:$D$12,2,FALSE),"-")</f>
        <v>-</v>
      </c>
      <c r="N26" s="13" t="str">
        <f>IFERROR(VLOOKUP(A26,'2.15 Ramie FAO'!$C$5:$D$10,2,FALSE),"-")</f>
        <v>-</v>
      </c>
    </row>
    <row r="27" spans="1:14" ht="31.5" customHeight="1" x14ac:dyDescent="0.35">
      <c r="A27" s="108" t="s">
        <v>233</v>
      </c>
      <c r="B27" s="108">
        <f t="shared" si="0"/>
        <v>131364.22</v>
      </c>
      <c r="C27" s="13">
        <f>IFERROR(VLOOKUP(A27,'2.2 Coton égréné 2023 ICAC'!$C$8:$D$49,2,FALSE),"-")</f>
        <v>131262</v>
      </c>
      <c r="D27" s="13">
        <f>IFERROR(VLOOKUP(A27,'2.4 Jute FAO'!$C$5:$D$26,2,FALSE),"-")</f>
        <v>102.22</v>
      </c>
      <c r="E27" s="13" t="str">
        <f>IFERROR(VLOOKUP(A27,'2.5 Coir FAO'!$C$5:$D$12,2,FALSE),"-")</f>
        <v>-</v>
      </c>
      <c r="F27" s="13" t="str">
        <f>IFERROR(VLOOKUP(A27,'2.6 Autres fibres tex FAO'!$C$5:$D$31,2,FALSE),"-")</f>
        <v>-</v>
      </c>
      <c r="G27" s="13" t="str">
        <f>IFERROR(VLOOKUP('2.1 Bilan Fibres végétales 2023'!A27,'2.7 Lin FAO'!$C$5:$D$31,2,FALSE),"-")</f>
        <v>-</v>
      </c>
      <c r="H27" s="13" t="str">
        <f>IFERROR(VLOOKUP(A27,'2.8 Chanvre FAO'!$C$5:$D$38,2,FALSE),"-")</f>
        <v>-</v>
      </c>
      <c r="I27" s="13" t="str">
        <f>IFERROR(VLOOKUP(A27,'2.10 Sisal FAO'!$C$5:$D$30,2,FALSE),"-")</f>
        <v>-</v>
      </c>
      <c r="J27" s="13" t="str">
        <f>IFERROR(VLOOKUP(A27,'2.11 Kénaf &amp; F.libériennes FAO'!$C$5:$D$27,2,FALSE),"-")</f>
        <v>-</v>
      </c>
      <c r="K27" s="13" t="str">
        <f>IFERROR(VLOOKUP(A27,'2.12 Abaca FAO'!$C$5:$D$11,2,FALSE),"-")</f>
        <v>-</v>
      </c>
      <c r="L27" s="13" t="str">
        <f>IFERROR(VLOOKUP(A27,'2.13 Kapok FAO'!$C$5:$D$6,2,FALSE),"-")</f>
        <v>-</v>
      </c>
      <c r="M27" s="13" t="str">
        <f>IFERROR(VLOOKUP(A27,'2.14 Fibre d''agave FAO'!$C$5:$D$12,2,FALSE),"-")</f>
        <v>-</v>
      </c>
      <c r="N27" s="13" t="str">
        <f>IFERROR(VLOOKUP(A27,'2.15 Ramie FAO'!$C$5:$D$10,2,FALSE),"-")</f>
        <v>-</v>
      </c>
    </row>
    <row r="28" spans="1:14" ht="31.5" customHeight="1" x14ac:dyDescent="0.35">
      <c r="A28" s="108" t="s">
        <v>234</v>
      </c>
      <c r="B28" s="108">
        <f t="shared" si="0"/>
        <v>26820.83</v>
      </c>
      <c r="C28" s="13" t="str">
        <f>IFERROR(VLOOKUP(A28,'2.2 Coton égréné 2023 ICAC'!$C$8:$D$49,2,FALSE),"-")</f>
        <v>-</v>
      </c>
      <c r="D28" s="13" t="str">
        <f>IFERROR(VLOOKUP(A28,'2.4 Jute FAO'!$C$5:$D$26,2,FALSE),"-")</f>
        <v>-</v>
      </c>
      <c r="E28" s="13" t="str">
        <f>IFERROR(VLOOKUP(A28,'2.5 Coir FAO'!$C$5:$D$12,2,FALSE),"-")</f>
        <v>-</v>
      </c>
      <c r="F28" s="13">
        <f>IFERROR(VLOOKUP(A28,'2.6 Autres fibres tex FAO'!$C$5:$D$31,2,FALSE),"-")</f>
        <v>26820.83</v>
      </c>
      <c r="G28" s="13" t="str">
        <f>IFERROR(VLOOKUP('2.1 Bilan Fibres végétales 2023'!A28,'2.7 Lin FAO'!$C$5:$D$31,2,FALSE),"-")</f>
        <v>-</v>
      </c>
      <c r="H28" s="13" t="str">
        <f>IFERROR(VLOOKUP(A28,'2.8 Chanvre FAO'!$C$5:$D$38,2,FALSE),"-")</f>
        <v>-</v>
      </c>
      <c r="I28" s="13" t="str">
        <f>IFERROR(VLOOKUP(A28,'2.10 Sisal FAO'!$C$5:$D$30,2,FALSE),"-")</f>
        <v>-</v>
      </c>
      <c r="J28" s="13" t="str">
        <f>IFERROR(VLOOKUP(A28,'2.11 Kénaf &amp; F.libériennes FAO'!$C$5:$D$27,2,FALSE),"-")</f>
        <v>-</v>
      </c>
      <c r="K28" s="13" t="str">
        <f>IFERROR(VLOOKUP(A28,'2.12 Abaca FAO'!$C$5:$D$11,2,FALSE),"-")</f>
        <v>-</v>
      </c>
      <c r="L28" s="13" t="str">
        <f>IFERROR(VLOOKUP(A28,'2.13 Kapok FAO'!$C$5:$D$6,2,FALSE),"-")</f>
        <v>-</v>
      </c>
      <c r="M28" s="13" t="str">
        <f>IFERROR(VLOOKUP(A28,'2.14 Fibre d''agave FAO'!$C$5:$D$12,2,FALSE),"-")</f>
        <v>-</v>
      </c>
      <c r="N28" s="13" t="str">
        <f>IFERROR(VLOOKUP(A28,'2.15 Ramie FAO'!$C$5:$D$10,2,FALSE),"-")</f>
        <v>-</v>
      </c>
    </row>
    <row r="29" spans="1:14" ht="31.5" customHeight="1" x14ac:dyDescent="0.35">
      <c r="A29" s="108" t="s">
        <v>235</v>
      </c>
      <c r="B29" s="108">
        <f t="shared" si="0"/>
        <v>18497.080000000002</v>
      </c>
      <c r="C29" s="13" t="str">
        <f>IFERROR(VLOOKUP(A29,'2.2 Coton égréné 2023 ICAC'!$C$8:$D$49,2,FALSE),"-")</f>
        <v>-</v>
      </c>
      <c r="D29" s="13" t="str">
        <f>IFERROR(VLOOKUP(A29,'2.4 Jute FAO'!$C$5:$D$26,2,FALSE),"-")</f>
        <v>-</v>
      </c>
      <c r="E29" s="13" t="str">
        <f>IFERROR(VLOOKUP(A29,'2.5 Coir FAO'!$C$5:$D$12,2,FALSE),"-")</f>
        <v>-</v>
      </c>
      <c r="F29" s="13">
        <f>IFERROR(VLOOKUP(A29,'2.6 Autres fibres tex FAO'!$C$5:$D$31,2,FALSE),"-")</f>
        <v>1898.67</v>
      </c>
      <c r="G29" s="13">
        <f>IFERROR(VLOOKUP('2.1 Bilan Fibres végétales 2023'!A29,'2.7 Lin FAO'!$C$5:$D$31,2,FALSE),"-")</f>
        <v>3100</v>
      </c>
      <c r="H29" s="13">
        <f>IFERROR(VLOOKUP(A29,'2.8 Chanvre FAO'!$C$5:$D$38,2,FALSE),"-")</f>
        <v>4306.6499999999996</v>
      </c>
      <c r="I29" s="13" t="str">
        <f>IFERROR(VLOOKUP(A29,'2.10 Sisal FAO'!$C$5:$D$30,2,FALSE),"-")</f>
        <v>-</v>
      </c>
      <c r="J29" s="13">
        <f>IFERROR(VLOOKUP(A29,'2.11 Kénaf &amp; F.libériennes FAO'!$C$5:$D$27,2,FALSE),"-")</f>
        <v>9191.76</v>
      </c>
      <c r="K29" s="13" t="str">
        <f>IFERROR(VLOOKUP(A29,'2.12 Abaca FAO'!$C$5:$D$11,2,FALSE),"-")</f>
        <v>-</v>
      </c>
      <c r="L29" s="13" t="str">
        <f>IFERROR(VLOOKUP(A29,'2.13 Kapok FAO'!$C$5:$D$6,2,FALSE),"-")</f>
        <v>-</v>
      </c>
      <c r="M29" s="13" t="str">
        <f>IFERROR(VLOOKUP(A29,'2.14 Fibre d''agave FAO'!$C$5:$D$12,2,FALSE),"-")</f>
        <v>-</v>
      </c>
      <c r="N29" s="13" t="str">
        <f>IFERROR(VLOOKUP(A29,'2.15 Ramie FAO'!$C$5:$D$10,2,FALSE),"-")</f>
        <v>-</v>
      </c>
    </row>
    <row r="30" spans="1:14" ht="31.5" customHeight="1" x14ac:dyDescent="0.35">
      <c r="A30" s="108" t="s">
        <v>236</v>
      </c>
      <c r="B30" s="108">
        <f t="shared" si="0"/>
        <v>5808653.0600000005</v>
      </c>
      <c r="C30" s="13">
        <f>IFERROR(VLOOKUP(A30,'2.2 Coton égréné 2023 ICAC'!$C$8:$D$49,2,FALSE),"-")</f>
        <v>5617158</v>
      </c>
      <c r="D30" s="13">
        <f>IFERROR(VLOOKUP(A30,'2.4 Jute FAO'!$C$5:$D$26,2,FALSE),"-")</f>
        <v>12200</v>
      </c>
      <c r="E30" s="13" t="str">
        <f>IFERROR(VLOOKUP(A30,'2.5 Coir FAO'!$C$5:$D$12,2,FALSE),"-")</f>
        <v>-</v>
      </c>
      <c r="F30" s="13">
        <f>IFERROR(VLOOKUP(A30,'2.6 Autres fibres tex FAO'!$C$5:$D$31,2,FALSE),"-")</f>
        <v>0</v>
      </c>
      <c r="G30" s="13">
        <f>IFERROR(VLOOKUP('2.1 Bilan Fibres végétales 2023'!A30,'2.7 Lin FAO'!$C$5:$D$31,2,FALSE),"-")</f>
        <v>29000</v>
      </c>
      <c r="H30" s="13">
        <f>IFERROR(VLOOKUP(A30,'2.8 Chanvre FAO'!$C$5:$D$38,2,FALSE),"-")</f>
        <v>107402.88</v>
      </c>
      <c r="I30" s="13">
        <f>IFERROR(VLOOKUP(A30,'2.10 Sisal FAO'!$C$5:$D$30,2,FALSE),"-")</f>
        <v>14291.87</v>
      </c>
      <c r="J30" s="13">
        <f>IFERROR(VLOOKUP(A30,'2.11 Kénaf &amp; F.libériennes FAO'!$C$5:$D$27,2,FALSE),"-")</f>
        <v>21839.11</v>
      </c>
      <c r="K30" s="13" t="str">
        <f>IFERROR(VLOOKUP(A30,'2.12 Abaca FAO'!$C$5:$D$11,2,FALSE),"-")</f>
        <v>-</v>
      </c>
      <c r="L30" s="13" t="str">
        <f>IFERROR(VLOOKUP(A30,'2.13 Kapok FAO'!$C$5:$D$6,2,FALSE),"-")</f>
        <v>-</v>
      </c>
      <c r="M30" s="13" t="str">
        <f>IFERROR(VLOOKUP(A30,'2.14 Fibre d''agave FAO'!$C$5:$D$12,2,FALSE),"-")</f>
        <v>-</v>
      </c>
      <c r="N30" s="13">
        <f>IFERROR(VLOOKUP(A30,'2.15 Ramie FAO'!$C$5:$D$10,2,FALSE),"-")</f>
        <v>6761.2</v>
      </c>
    </row>
    <row r="31" spans="1:14" ht="31.5" customHeight="1" x14ac:dyDescent="0.35">
      <c r="A31" s="108" t="s">
        <v>238</v>
      </c>
      <c r="B31" s="108">
        <f t="shared" si="0"/>
        <v>0</v>
      </c>
      <c r="C31" s="13" t="str">
        <f>IFERROR(VLOOKUP(A31,'2.2 Coton égréné 2023 ICAC'!$C$8:$D$49,2,FALSE),"-")</f>
        <v>-</v>
      </c>
      <c r="D31" s="13" t="str">
        <f>IFERROR(VLOOKUP(A31,'2.4 Jute FAO'!$C$5:$D$26,2,FALSE),"-")</f>
        <v>-</v>
      </c>
      <c r="E31" s="13" t="str">
        <f>IFERROR(VLOOKUP(A31,'2.5 Coir FAO'!$C$5:$D$12,2,FALSE),"-")</f>
        <v>-</v>
      </c>
      <c r="F31" s="13" t="str">
        <f>IFERROR(VLOOKUP(A31,'2.6 Autres fibres tex FAO'!$C$5:$D$31,2,FALSE),"-")</f>
        <v>-</v>
      </c>
      <c r="G31" s="13">
        <f>IFERROR(VLOOKUP('2.1 Bilan Fibres végétales 2023'!A31,'2.7 Lin FAO'!$C$5:$D$31,2,FALSE),"-")</f>
        <v>0</v>
      </c>
      <c r="H31" s="13">
        <f>IFERROR(VLOOKUP(A31,'2.8 Chanvre FAO'!$C$5:$D$38,2,FALSE),"-")</f>
        <v>0</v>
      </c>
      <c r="I31" s="13" t="str">
        <f>IFERROR(VLOOKUP(A31,'2.10 Sisal FAO'!$C$5:$D$30,2,FALSE),"-")</f>
        <v>-</v>
      </c>
      <c r="J31" s="13" t="str">
        <f>IFERROR(VLOOKUP(A31,'2.11 Kénaf &amp; F.libériennes FAO'!$C$5:$D$27,2,FALSE),"-")</f>
        <v>-</v>
      </c>
      <c r="K31" s="13" t="str">
        <f>IFERROR(VLOOKUP(A31,'2.12 Abaca FAO'!$C$5:$D$11,2,FALSE),"-")</f>
        <v>-</v>
      </c>
      <c r="L31" s="13" t="str">
        <f>IFERROR(VLOOKUP(A31,'2.13 Kapok FAO'!$C$5:$D$6,2,FALSE),"-")</f>
        <v>-</v>
      </c>
      <c r="M31" s="13" t="str">
        <f>IFERROR(VLOOKUP(A31,'2.14 Fibre d''agave FAO'!$C$5:$D$12,2,FALSE),"-")</f>
        <v>-</v>
      </c>
      <c r="N31" s="13" t="str">
        <f>IFERROR(VLOOKUP(A31,'2.15 Ramie FAO'!$C$5:$D$10,2,FALSE),"-")</f>
        <v>-</v>
      </c>
    </row>
    <row r="32" spans="1:14" ht="31.5" customHeight="1" x14ac:dyDescent="0.35">
      <c r="A32" s="108" t="s">
        <v>239</v>
      </c>
      <c r="B32" s="108">
        <f t="shared" si="0"/>
        <v>26229.1</v>
      </c>
      <c r="C32" s="13">
        <f>IFERROR(VLOOKUP(A32,'2.2 Coton égréné 2023 ICAC'!$C$8:$D$49,2,FALSE),"-")</f>
        <v>11351</v>
      </c>
      <c r="D32" s="13" t="str">
        <f>IFERROR(VLOOKUP(A32,'2.4 Jute FAO'!$C$5:$D$26,2,FALSE),"-")</f>
        <v>-</v>
      </c>
      <c r="E32" s="13" t="str">
        <f>IFERROR(VLOOKUP(A32,'2.5 Coir FAO'!$C$5:$D$12,2,FALSE),"-")</f>
        <v>-</v>
      </c>
      <c r="F32" s="13" t="str">
        <f>IFERROR(VLOOKUP(A32,'2.6 Autres fibres tex FAO'!$C$5:$D$31,2,FALSE),"-")</f>
        <v>-</v>
      </c>
      <c r="G32" s="13" t="str">
        <f>IFERROR(VLOOKUP('2.1 Bilan Fibres végétales 2023'!A32,'2.7 Lin FAO'!$C$5:$D$31,2,FALSE),"-")</f>
        <v>-</v>
      </c>
      <c r="H32" s="13" t="str">
        <f>IFERROR(VLOOKUP(A32,'2.8 Chanvre FAO'!$C$5:$D$38,2,FALSE),"-")</f>
        <v>-</v>
      </c>
      <c r="I32" s="13" t="str">
        <f>IFERROR(VLOOKUP(A32,'2.10 Sisal FAO'!$C$5:$D$30,2,FALSE),"-")</f>
        <v>-</v>
      </c>
      <c r="J32" s="13" t="str">
        <f>IFERROR(VLOOKUP(A32,'2.11 Kénaf &amp; F.libériennes FAO'!$C$5:$D$27,2,FALSE),"-")</f>
        <v>-</v>
      </c>
      <c r="K32" s="13" t="str">
        <f>IFERROR(VLOOKUP(A32,'2.12 Abaca FAO'!$C$5:$D$11,2,FALSE),"-")</f>
        <v>-</v>
      </c>
      <c r="L32" s="13" t="str">
        <f>IFERROR(VLOOKUP(A32,'2.13 Kapok FAO'!$C$5:$D$6,2,FALSE),"-")</f>
        <v>-</v>
      </c>
      <c r="M32" s="13">
        <f>IFERROR(VLOOKUP(A32,'2.14 Fibre d''agave FAO'!$C$5:$D$12,2,FALSE),"-")</f>
        <v>14878.1</v>
      </c>
      <c r="N32" s="13" t="str">
        <f>IFERROR(VLOOKUP(A32,'2.15 Ramie FAO'!$C$5:$D$10,2,FALSE),"-")</f>
        <v>-</v>
      </c>
    </row>
    <row r="33" spans="1:14" ht="31.5" customHeight="1" x14ac:dyDescent="0.35">
      <c r="A33" s="108" t="s">
        <v>240</v>
      </c>
      <c r="B33" s="108">
        <f t="shared" si="0"/>
        <v>0</v>
      </c>
      <c r="C33" s="13" t="str">
        <f>IFERROR(VLOOKUP(A33,'2.2 Coton égréné 2023 ICAC'!$C$8:$D$49,2,FALSE),"-")</f>
        <v>-</v>
      </c>
      <c r="D33" s="13" t="str">
        <f>IFERROR(VLOOKUP(A33,'2.4 Jute FAO'!$C$5:$D$26,2,FALSE),"-")</f>
        <v>-</v>
      </c>
      <c r="E33" s="13" t="str">
        <f>IFERROR(VLOOKUP(A33,'2.5 Coir FAO'!$C$5:$D$12,2,FALSE),"-")</f>
        <v>-</v>
      </c>
      <c r="F33" s="13" t="str">
        <f>IFERROR(VLOOKUP(A33,'2.6 Autres fibres tex FAO'!$C$5:$D$31,2,FALSE),"-")</f>
        <v>-</v>
      </c>
      <c r="G33" s="13" t="str">
        <f>IFERROR(VLOOKUP('2.1 Bilan Fibres végétales 2023'!A33,'2.7 Lin FAO'!$C$5:$D$31,2,FALSE),"-")</f>
        <v>-</v>
      </c>
      <c r="H33" s="13" t="str">
        <f>IFERROR(VLOOKUP(A33,'2.8 Chanvre FAO'!$C$5:$D$38,2,FALSE),"-")</f>
        <v>-</v>
      </c>
      <c r="I33" s="13">
        <f>IFERROR(VLOOKUP(A33,'2.10 Sisal FAO'!$C$5:$D$30,2,FALSE),"-")</f>
        <v>0</v>
      </c>
      <c r="J33" s="13" t="str">
        <f>IFERROR(VLOOKUP(A33,'2.11 Kénaf &amp; F.libériennes FAO'!$C$5:$D$27,2,FALSE),"-")</f>
        <v>-</v>
      </c>
      <c r="K33" s="13" t="str">
        <f>IFERROR(VLOOKUP(A33,'2.12 Abaca FAO'!$C$5:$D$11,2,FALSE),"-")</f>
        <v>-</v>
      </c>
      <c r="L33" s="13" t="str">
        <f>IFERROR(VLOOKUP(A33,'2.13 Kapok FAO'!$C$5:$D$6,2,FALSE),"-")</f>
        <v>-</v>
      </c>
      <c r="M33" s="13" t="str">
        <f>IFERROR(VLOOKUP(A33,'2.14 Fibre d''agave FAO'!$C$5:$D$12,2,FALSE),"-")</f>
        <v>-</v>
      </c>
      <c r="N33" s="13" t="str">
        <f>IFERROR(VLOOKUP(A33,'2.15 Ramie FAO'!$C$5:$D$10,2,FALSE),"-")</f>
        <v>-</v>
      </c>
    </row>
    <row r="34" spans="1:14" ht="31.5" customHeight="1" x14ac:dyDescent="0.35">
      <c r="A34" s="108" t="s">
        <v>659</v>
      </c>
      <c r="B34" s="108">
        <f t="shared" si="0"/>
        <v>15482.08</v>
      </c>
      <c r="C34" s="13" t="str">
        <f>IFERROR(VLOOKUP(A34,'2.2 Coton égréné 2023 ICAC'!$C$8:$D$49,2,FALSE),"-")</f>
        <v>-</v>
      </c>
      <c r="D34" s="13" t="str">
        <f>IFERROR(VLOOKUP(A34,'2.4 Jute FAO'!$C$5:$D$26,2,FALSE),"-")</f>
        <v>-</v>
      </c>
      <c r="E34" s="13" t="str">
        <f>IFERROR(VLOOKUP(A34,'2.5 Coir FAO'!$C$5:$D$12,2,FALSE),"-")</f>
        <v>-</v>
      </c>
      <c r="F34" s="13" t="str">
        <f>IFERROR(VLOOKUP(A34,'2.6 Autres fibres tex FAO'!$C$5:$D$31,2,FALSE),"-")</f>
        <v>-</v>
      </c>
      <c r="G34" s="13" t="str">
        <f>IFERROR(VLOOKUP('2.1 Bilan Fibres végétales 2023'!A34,'2.7 Lin FAO'!$C$5:$D$31,2,FALSE),"-")</f>
        <v>-</v>
      </c>
      <c r="H34" s="13">
        <f>IFERROR(VLOOKUP(A34,'2.8 Chanvre FAO'!$C$5:$D$38,2,FALSE),"-")</f>
        <v>15482.08</v>
      </c>
      <c r="I34" s="13" t="str">
        <f>IFERROR(VLOOKUP(A34,'2.10 Sisal FAO'!$C$5:$D$30,2,FALSE),"-")</f>
        <v>-</v>
      </c>
      <c r="J34" s="13" t="str">
        <f>IFERROR(VLOOKUP(A34,'2.11 Kénaf &amp; F.libériennes FAO'!$C$5:$D$27,2,FALSE),"-")</f>
        <v>-</v>
      </c>
      <c r="K34" s="13" t="str">
        <f>IFERROR(VLOOKUP(A34,'2.12 Abaca FAO'!$C$5:$D$11,2,FALSE),"-")</f>
        <v>-</v>
      </c>
      <c r="L34" s="13" t="str">
        <f>IFERROR(VLOOKUP(A34,'2.13 Kapok FAO'!$C$5:$D$6,2,FALSE),"-")</f>
        <v>-</v>
      </c>
      <c r="M34" s="13" t="str">
        <f>IFERROR(VLOOKUP(A34,'2.14 Fibre d''agave FAO'!$C$5:$D$12,2,FALSE),"-")</f>
        <v>-</v>
      </c>
      <c r="N34" s="13" t="str">
        <f>IFERROR(VLOOKUP(A34,'2.15 Ramie FAO'!$C$5:$D$10,2,FALSE),"-")</f>
        <v>-</v>
      </c>
    </row>
    <row r="35" spans="1:14" ht="31.5" customHeight="1" x14ac:dyDescent="0.35">
      <c r="A35" s="108" t="s">
        <v>660</v>
      </c>
      <c r="B35" s="108">
        <f t="shared" si="0"/>
        <v>16.260000000000002</v>
      </c>
      <c r="C35" s="13" t="str">
        <f>IFERROR(VLOOKUP(A35,'2.2 Coton égréné 2023 ICAC'!$C$8:$D$49,2,FALSE),"-")</f>
        <v>-</v>
      </c>
      <c r="D35" s="13" t="str">
        <f>IFERROR(VLOOKUP(A35,'2.4 Jute FAO'!$C$5:$D$26,2,FALSE),"-")</f>
        <v>-</v>
      </c>
      <c r="E35" s="13" t="str">
        <f>IFERROR(VLOOKUP(A35,'2.5 Coir FAO'!$C$5:$D$12,2,FALSE),"-")</f>
        <v>-</v>
      </c>
      <c r="F35" s="13">
        <f>IFERROR(VLOOKUP(A35,'2.6 Autres fibres tex FAO'!$C$5:$D$31,2,FALSE),"-")</f>
        <v>0</v>
      </c>
      <c r="G35" s="13" t="str">
        <f>IFERROR(VLOOKUP('2.1 Bilan Fibres végétales 2023'!A35,'2.7 Lin FAO'!$C$5:$D$31,2,FALSE),"-")</f>
        <v>-</v>
      </c>
      <c r="H35" s="13">
        <f>IFERROR(VLOOKUP(A35,'2.8 Chanvre FAO'!$C$5:$D$38,2,FALSE),"-")</f>
        <v>16.260000000000002</v>
      </c>
      <c r="I35" s="13" t="str">
        <f>IFERROR(VLOOKUP(A35,'2.10 Sisal FAO'!$C$5:$D$30,2,FALSE),"-")</f>
        <v>-</v>
      </c>
      <c r="J35" s="13" t="str">
        <f>IFERROR(VLOOKUP(A35,'2.11 Kénaf &amp; F.libériennes FAO'!$C$5:$D$27,2,FALSE),"-")</f>
        <v>-</v>
      </c>
      <c r="K35" s="13" t="str">
        <f>IFERROR(VLOOKUP(A35,'2.12 Abaca FAO'!$C$5:$D$11,2,FALSE),"-")</f>
        <v>-</v>
      </c>
      <c r="L35" s="13" t="str">
        <f>IFERROR(VLOOKUP(A35,'2.13 Kapok FAO'!$C$5:$D$6,2,FALSE),"-")</f>
        <v>-</v>
      </c>
      <c r="M35" s="13" t="str">
        <f>IFERROR(VLOOKUP(A35,'2.14 Fibre d''agave FAO'!$C$5:$D$12,2,FALSE),"-")</f>
        <v>-</v>
      </c>
      <c r="N35" s="13">
        <f>IFERROR(VLOOKUP(A35,'2.15 Ramie FAO'!$C$5:$D$10,2,FALSE),"-")</f>
        <v>0</v>
      </c>
    </row>
    <row r="36" spans="1:14" ht="31.5" customHeight="1" x14ac:dyDescent="0.35">
      <c r="A36" s="108" t="s">
        <v>243</v>
      </c>
      <c r="B36" s="108">
        <f t="shared" si="0"/>
        <v>1261.2</v>
      </c>
      <c r="C36" s="13" t="str">
        <f>IFERROR(VLOOKUP(A36,'2.2 Coton égréné 2023 ICAC'!$C$8:$D$49,2,FALSE),"-")</f>
        <v>-</v>
      </c>
      <c r="D36" s="13" t="str">
        <f>IFERROR(VLOOKUP(A36,'2.4 Jute FAO'!$C$5:$D$26,2,FALSE),"-")</f>
        <v>-</v>
      </c>
      <c r="E36" s="13" t="str">
        <f>IFERROR(VLOOKUP(A36,'2.5 Coir FAO'!$C$5:$D$12,2,FALSE),"-")</f>
        <v>-</v>
      </c>
      <c r="F36" s="13" t="str">
        <f>IFERROR(VLOOKUP(A36,'2.6 Autres fibres tex FAO'!$C$5:$D$31,2,FALSE),"-")</f>
        <v>-</v>
      </c>
      <c r="G36" s="13" t="str">
        <f>IFERROR(VLOOKUP('2.1 Bilan Fibres végétales 2023'!A36,'2.7 Lin FAO'!$C$5:$D$31,2,FALSE),"-")</f>
        <v>-</v>
      </c>
      <c r="H36" s="13" t="str">
        <f>IFERROR(VLOOKUP(A36,'2.8 Chanvre FAO'!$C$5:$D$38,2,FALSE),"-")</f>
        <v>-</v>
      </c>
      <c r="I36" s="13" t="str">
        <f>IFERROR(VLOOKUP(A36,'2.10 Sisal FAO'!$C$5:$D$30,2,FALSE),"-")</f>
        <v>-</v>
      </c>
      <c r="J36" s="13" t="str">
        <f>IFERROR(VLOOKUP(A36,'2.11 Kénaf &amp; F.libériennes FAO'!$C$5:$D$27,2,FALSE),"-")</f>
        <v>-</v>
      </c>
      <c r="K36" s="13">
        <f>IFERROR(VLOOKUP(A36,'2.12 Abaca FAO'!$C$5:$D$11,2,FALSE),"-")</f>
        <v>1261.2</v>
      </c>
      <c r="L36" s="13" t="str">
        <f>IFERROR(VLOOKUP(A36,'2.13 Kapok FAO'!$C$5:$D$6,2,FALSE),"-")</f>
        <v>-</v>
      </c>
      <c r="M36" s="13" t="str">
        <f>IFERROR(VLOOKUP(A36,'2.14 Fibre d''agave FAO'!$C$5:$D$12,2,FALSE),"-")</f>
        <v>-</v>
      </c>
      <c r="N36" s="13" t="str">
        <f>IFERROR(VLOOKUP(A36,'2.15 Ramie FAO'!$C$5:$D$10,2,FALSE),"-")</f>
        <v>-</v>
      </c>
    </row>
    <row r="37" spans="1:14" ht="31.5" customHeight="1" x14ac:dyDescent="0.35">
      <c r="A37" s="108" t="s">
        <v>244</v>
      </c>
      <c r="B37" s="108">
        <f t="shared" ref="B37:B68" si="1">SUM(C37:N37)</f>
        <v>143061.04999999999</v>
      </c>
      <c r="C37" s="13">
        <f>IFERROR(VLOOKUP(A37,'2.2 Coton égréné 2023 ICAC'!$C$8:$D$49,2,FALSE),"-")</f>
        <v>140868</v>
      </c>
      <c r="D37" s="13">
        <f>IFERROR(VLOOKUP(A37,'2.4 Jute FAO'!$C$5:$D$26,2,FALSE),"-")</f>
        <v>0</v>
      </c>
      <c r="E37" s="13">
        <f>IFERROR(VLOOKUP(A37,'2.5 Coir FAO'!$C$5:$D$12,2,FALSE),"-")</f>
        <v>2193.0500000000002</v>
      </c>
      <c r="F37" s="13" t="str">
        <f>IFERROR(VLOOKUP(A37,'2.6 Autres fibres tex FAO'!$C$5:$D$31,2,FALSE),"-")</f>
        <v>-</v>
      </c>
      <c r="G37" s="13" t="str">
        <f>IFERROR(VLOOKUP('2.1 Bilan Fibres végétales 2023'!A37,'2.7 Lin FAO'!$C$5:$D$31,2,FALSE),"-")</f>
        <v>-</v>
      </c>
      <c r="H37" s="13" t="str">
        <f>IFERROR(VLOOKUP(A37,'2.8 Chanvre FAO'!$C$5:$D$38,2,FALSE),"-")</f>
        <v>-</v>
      </c>
      <c r="I37" s="13" t="str">
        <f>IFERROR(VLOOKUP(A37,'2.10 Sisal FAO'!$C$5:$D$30,2,FALSE),"-")</f>
        <v>-</v>
      </c>
      <c r="J37" s="13" t="str">
        <f>IFERROR(VLOOKUP(A37,'2.11 Kénaf &amp; F.libériennes FAO'!$C$5:$D$27,2,FALSE),"-")</f>
        <v>-</v>
      </c>
      <c r="K37" s="13" t="str">
        <f>IFERROR(VLOOKUP(A37,'2.12 Abaca FAO'!$C$5:$D$11,2,FALSE),"-")</f>
        <v>-</v>
      </c>
      <c r="L37" s="13" t="str">
        <f>IFERROR(VLOOKUP(A37,'2.13 Kapok FAO'!$C$5:$D$6,2,FALSE),"-")</f>
        <v>-</v>
      </c>
      <c r="M37" s="13" t="str">
        <f>IFERROR(VLOOKUP(A37,'2.14 Fibre d''agave FAO'!$C$5:$D$12,2,FALSE),"-")</f>
        <v>-</v>
      </c>
      <c r="N37" s="13" t="str">
        <f>IFERROR(VLOOKUP(A37,'2.15 Ramie FAO'!$C$5:$D$10,2,FALSE),"-")</f>
        <v>-</v>
      </c>
    </row>
    <row r="38" spans="1:14" ht="31.5" customHeight="1" x14ac:dyDescent="0.35">
      <c r="A38" s="108" t="s">
        <v>245</v>
      </c>
      <c r="B38" s="108">
        <f t="shared" si="1"/>
        <v>0</v>
      </c>
      <c r="C38" s="13" t="str">
        <f>IFERROR(VLOOKUP(A38,'2.2 Coton égréné 2023 ICAC'!$C$8:$D$49,2,FALSE),"-")</f>
        <v>-</v>
      </c>
      <c r="D38" s="13" t="str">
        <f>IFERROR(VLOOKUP(A38,'2.4 Jute FAO'!$C$5:$D$26,2,FALSE),"-")</f>
        <v>-</v>
      </c>
      <c r="E38" s="13" t="str">
        <f>IFERROR(VLOOKUP(A38,'2.5 Coir FAO'!$C$5:$D$12,2,FALSE),"-")</f>
        <v>-</v>
      </c>
      <c r="F38" s="13" t="str">
        <f>IFERROR(VLOOKUP(A38,'2.6 Autres fibres tex FAO'!$C$5:$D$31,2,FALSE),"-")</f>
        <v>-</v>
      </c>
      <c r="G38" s="13">
        <f>IFERROR(VLOOKUP('2.1 Bilan Fibres végétales 2023'!A38,'2.7 Lin FAO'!$C$5:$D$31,2,FALSE),"-")</f>
        <v>0</v>
      </c>
      <c r="H38" s="13">
        <f>IFERROR(VLOOKUP(A38,'2.8 Chanvre FAO'!$C$5:$D$38,2,FALSE),"-")</f>
        <v>0</v>
      </c>
      <c r="I38" s="13" t="str">
        <f>IFERROR(VLOOKUP(A38,'2.10 Sisal FAO'!$C$5:$D$30,2,FALSE),"-")</f>
        <v>-</v>
      </c>
      <c r="J38" s="13" t="str">
        <f>IFERROR(VLOOKUP(A38,'2.11 Kénaf &amp; F.libériennes FAO'!$C$5:$D$27,2,FALSE),"-")</f>
        <v>-</v>
      </c>
      <c r="K38" s="13" t="str">
        <f>IFERROR(VLOOKUP(A38,'2.12 Abaca FAO'!$C$5:$D$11,2,FALSE),"-")</f>
        <v>-</v>
      </c>
      <c r="L38" s="13" t="str">
        <f>IFERROR(VLOOKUP(A38,'2.13 Kapok FAO'!$C$5:$D$6,2,FALSE),"-")</f>
        <v>-</v>
      </c>
      <c r="M38" s="13" t="str">
        <f>IFERROR(VLOOKUP(A38,'2.14 Fibre d''agave FAO'!$C$5:$D$12,2,FALSE),"-")</f>
        <v>-</v>
      </c>
      <c r="N38" s="13" t="str">
        <f>IFERROR(VLOOKUP(A38,'2.15 Ramie FAO'!$C$5:$D$10,2,FALSE),"-")</f>
        <v>-</v>
      </c>
    </row>
    <row r="39" spans="1:14" ht="31.5" customHeight="1" x14ac:dyDescent="0.35">
      <c r="A39" s="108" t="s">
        <v>246</v>
      </c>
      <c r="B39" s="108">
        <f t="shared" si="1"/>
        <v>16059.239999999998</v>
      </c>
      <c r="C39" s="13" t="str">
        <f>IFERROR(VLOOKUP(A39,'2.2 Coton égréné 2023 ICAC'!$C$8:$D$49,2,FALSE),"-")</f>
        <v>-</v>
      </c>
      <c r="D39" s="13" t="str">
        <f>IFERROR(VLOOKUP(A39,'2.4 Jute FAO'!$C$5:$D$26,2,FALSE),"-")</f>
        <v>-</v>
      </c>
      <c r="E39" s="13" t="str">
        <f>IFERROR(VLOOKUP(A39,'2.5 Coir FAO'!$C$5:$D$12,2,FALSE),"-")</f>
        <v>-</v>
      </c>
      <c r="F39" s="13" t="str">
        <f>IFERROR(VLOOKUP(A39,'2.6 Autres fibres tex FAO'!$C$5:$D$31,2,FALSE),"-")</f>
        <v>-</v>
      </c>
      <c r="G39" s="13" t="str">
        <f>IFERROR(VLOOKUP('2.1 Bilan Fibres végétales 2023'!A39,'2.7 Lin FAO'!$C$5:$D$31,2,FALSE),"-")</f>
        <v>-</v>
      </c>
      <c r="H39" s="13" t="str">
        <f>IFERROR(VLOOKUP(A39,'2.8 Chanvre FAO'!$C$5:$D$38,2,FALSE),"-")</f>
        <v>-</v>
      </c>
      <c r="I39" s="13">
        <f>IFERROR(VLOOKUP(A39,'2.10 Sisal FAO'!$C$5:$D$30,2,FALSE),"-")</f>
        <v>455.81</v>
      </c>
      <c r="J39" s="13">
        <f>IFERROR(VLOOKUP(A39,'2.11 Kénaf &amp; F.libériennes FAO'!$C$5:$D$27,2,FALSE),"-")</f>
        <v>11994.72</v>
      </c>
      <c r="K39" s="13" t="str">
        <f>IFERROR(VLOOKUP(A39,'2.12 Abaca FAO'!$C$5:$D$11,2,FALSE),"-")</f>
        <v>-</v>
      </c>
      <c r="L39" s="13" t="str">
        <f>IFERROR(VLOOKUP(A39,'2.13 Kapok FAO'!$C$5:$D$6,2,FALSE),"-")</f>
        <v>-</v>
      </c>
      <c r="M39" s="13">
        <f>IFERROR(VLOOKUP(A39,'2.14 Fibre d''agave FAO'!$C$5:$D$12,2,FALSE),"-")</f>
        <v>3608.71</v>
      </c>
      <c r="N39" s="13" t="str">
        <f>IFERROR(VLOOKUP(A39,'2.15 Ramie FAO'!$C$5:$D$10,2,FALSE),"-")</f>
        <v>-</v>
      </c>
    </row>
    <row r="40" spans="1:14" ht="31.5" customHeight="1" x14ac:dyDescent="0.35">
      <c r="A40" s="108" t="s">
        <v>247</v>
      </c>
      <c r="B40" s="108">
        <f t="shared" si="1"/>
        <v>0</v>
      </c>
      <c r="C40" s="13" t="str">
        <f>IFERROR(VLOOKUP(A40,'2.2 Coton égréné 2023 ICAC'!$C$8:$D$49,2,FALSE),"-")</f>
        <v>-</v>
      </c>
      <c r="D40" s="13" t="str">
        <f>IFERROR(VLOOKUP(A40,'2.4 Jute FAO'!$C$5:$D$26,2,FALSE),"-")</f>
        <v>-</v>
      </c>
      <c r="E40" s="13" t="str">
        <f>IFERROR(VLOOKUP(A40,'2.5 Coir FAO'!$C$5:$D$12,2,FALSE),"-")</f>
        <v>-</v>
      </c>
      <c r="F40" s="13" t="str">
        <f>IFERROR(VLOOKUP(A40,'2.6 Autres fibres tex FAO'!$C$5:$D$31,2,FALSE),"-")</f>
        <v>-</v>
      </c>
      <c r="G40" s="13">
        <f>IFERROR(VLOOKUP('2.1 Bilan Fibres végétales 2023'!A40,'2.7 Lin FAO'!$C$5:$D$31,2,FALSE),"-")</f>
        <v>0</v>
      </c>
      <c r="H40" s="13" t="str">
        <f>IFERROR(VLOOKUP(A40,'2.8 Chanvre FAO'!$C$5:$D$38,2,FALSE),"-")</f>
        <v>-</v>
      </c>
      <c r="I40" s="13" t="str">
        <f>IFERROR(VLOOKUP(A40,'2.10 Sisal FAO'!$C$5:$D$30,2,FALSE),"-")</f>
        <v>-</v>
      </c>
      <c r="J40" s="13" t="str">
        <f>IFERROR(VLOOKUP(A40,'2.11 Kénaf &amp; F.libériennes FAO'!$C$5:$D$27,2,FALSE),"-")</f>
        <v>-</v>
      </c>
      <c r="K40" s="13" t="str">
        <f>IFERROR(VLOOKUP(A40,'2.12 Abaca FAO'!$C$5:$D$11,2,FALSE),"-")</f>
        <v>-</v>
      </c>
      <c r="L40" s="13" t="str">
        <f>IFERROR(VLOOKUP(A40,'2.13 Kapok FAO'!$C$5:$D$6,2,FALSE),"-")</f>
        <v>-</v>
      </c>
      <c r="M40" s="13" t="str">
        <f>IFERROR(VLOOKUP(A40,'2.14 Fibre d''agave FAO'!$C$5:$D$12,2,FALSE),"-")</f>
        <v>-</v>
      </c>
      <c r="N40" s="13" t="str">
        <f>IFERROR(VLOOKUP(A40,'2.15 Ramie FAO'!$C$5:$D$10,2,FALSE),"-")</f>
        <v>-</v>
      </c>
    </row>
    <row r="41" spans="1:14" ht="31.5" customHeight="1" x14ac:dyDescent="0.35">
      <c r="A41" s="108" t="s">
        <v>661</v>
      </c>
      <c r="B41" s="108">
        <f t="shared" si="1"/>
        <v>81118.179999999993</v>
      </c>
      <c r="C41" s="13">
        <f>IFERROR(VLOOKUP(A41,'2.2 Coton égréné 2023 ICAC'!$C$8:$D$49,2,FALSE),"-")</f>
        <v>71131</v>
      </c>
      <c r="D41" s="13">
        <f>IFERROR(VLOOKUP(A41,'2.4 Jute FAO'!$C$5:$D$26,2,FALSE),"-")</f>
        <v>2287.1799999999998</v>
      </c>
      <c r="E41" s="13" t="str">
        <f>IFERROR(VLOOKUP(A41,'2.5 Coir FAO'!$C$5:$D$12,2,FALSE),"-")</f>
        <v>-</v>
      </c>
      <c r="F41" s="13" t="str">
        <f>IFERROR(VLOOKUP(A41,'2.6 Autres fibres tex FAO'!$C$5:$D$31,2,FALSE),"-")</f>
        <v>-</v>
      </c>
      <c r="G41" s="13">
        <f>IFERROR(VLOOKUP('2.1 Bilan Fibres végétales 2023'!A41,'2.7 Lin FAO'!$C$5:$D$31,2,FALSE),"-")</f>
        <v>7700</v>
      </c>
      <c r="H41" s="13" t="str">
        <f>IFERROR(VLOOKUP(A41,'2.8 Chanvre FAO'!$C$5:$D$38,2,FALSE),"-")</f>
        <v>-</v>
      </c>
      <c r="I41" s="13" t="str">
        <f>IFERROR(VLOOKUP(A41,'2.10 Sisal FAO'!$C$5:$D$30,2,FALSE),"-")</f>
        <v>-</v>
      </c>
      <c r="J41" s="13" t="str">
        <f>IFERROR(VLOOKUP(A41,'2.11 Kénaf &amp; F.libériennes FAO'!$C$5:$D$27,2,FALSE),"-")</f>
        <v>-</v>
      </c>
      <c r="K41" s="13" t="str">
        <f>IFERROR(VLOOKUP(A41,'2.12 Abaca FAO'!$C$5:$D$11,2,FALSE),"-")</f>
        <v>-</v>
      </c>
      <c r="L41" s="13" t="str">
        <f>IFERROR(VLOOKUP(A41,'2.13 Kapok FAO'!$C$5:$D$6,2,FALSE),"-")</f>
        <v>-</v>
      </c>
      <c r="M41" s="13" t="str">
        <f>IFERROR(VLOOKUP(A41,'2.14 Fibre d''agave FAO'!$C$5:$D$12,2,FALSE),"-")</f>
        <v>-</v>
      </c>
      <c r="N41" s="13" t="str">
        <f>IFERROR(VLOOKUP(A41,'2.15 Ramie FAO'!$C$5:$D$10,2,FALSE),"-")</f>
        <v>-</v>
      </c>
    </row>
    <row r="42" spans="1:14" ht="31.5" customHeight="1" x14ac:dyDescent="0.35">
      <c r="A42" s="108" t="s">
        <v>662</v>
      </c>
      <c r="B42" s="108">
        <f t="shared" si="1"/>
        <v>42426.270000000004</v>
      </c>
      <c r="C42" s="13" t="str">
        <f>IFERROR(VLOOKUP(A42,'2.2 Coton égréné 2023 ICAC'!$C$8:$D$49,2,FALSE),"-")</f>
        <v>-</v>
      </c>
      <c r="D42" s="13" t="str">
        <f>IFERROR(VLOOKUP(A42,'2.4 Jute FAO'!$C$5:$D$26,2,FALSE),"-")</f>
        <v>-</v>
      </c>
      <c r="E42" s="13" t="str">
        <f>IFERROR(VLOOKUP(A42,'2.5 Coir FAO'!$C$5:$D$12,2,FALSE),"-")</f>
        <v>-</v>
      </c>
      <c r="F42" s="13" t="str">
        <f>IFERROR(VLOOKUP(A42,'2.6 Autres fibres tex FAO'!$C$5:$D$31,2,FALSE),"-")</f>
        <v>-</v>
      </c>
      <c r="G42" s="13" t="str">
        <f>IFERROR(VLOOKUP('2.1 Bilan Fibres végétales 2023'!A42,'2.7 Lin FAO'!$C$5:$D$31,2,FALSE),"-")</f>
        <v>-</v>
      </c>
      <c r="H42" s="13" t="str">
        <f>IFERROR(VLOOKUP(A42,'2.8 Chanvre FAO'!$C$5:$D$38,2,FALSE),"-")</f>
        <v>-</v>
      </c>
      <c r="I42" s="13" t="str">
        <f>IFERROR(VLOOKUP(A42,'2.10 Sisal FAO'!$C$5:$D$30,2,FALSE),"-")</f>
        <v>-</v>
      </c>
      <c r="J42" s="13" t="str">
        <f>IFERROR(VLOOKUP(A42,'2.11 Kénaf &amp; F.libériennes FAO'!$C$5:$D$27,2,FALSE),"-")</f>
        <v>-</v>
      </c>
      <c r="K42" s="13">
        <f>IFERROR(VLOOKUP(A42,'2.12 Abaca FAO'!$C$5:$D$11,2,FALSE),"-")</f>
        <v>37884.54</v>
      </c>
      <c r="L42" s="13" t="str">
        <f>IFERROR(VLOOKUP(A42,'2.13 Kapok FAO'!$C$5:$D$6,2,FALSE),"-")</f>
        <v>-</v>
      </c>
      <c r="M42" s="13">
        <f>IFERROR(VLOOKUP(A42,'2.14 Fibre d''agave FAO'!$C$5:$D$12,2,FALSE),"-")</f>
        <v>4541.7299999999996</v>
      </c>
      <c r="N42" s="13" t="str">
        <f>IFERROR(VLOOKUP(A42,'2.15 Ramie FAO'!$C$5:$D$10,2,FALSE),"-")</f>
        <v>-</v>
      </c>
    </row>
    <row r="43" spans="1:14" ht="31.5" customHeight="1" x14ac:dyDescent="0.35">
      <c r="A43" s="108" t="s">
        <v>251</v>
      </c>
      <c r="B43" s="108">
        <f t="shared" si="1"/>
        <v>16945</v>
      </c>
      <c r="C43" s="13">
        <f>IFERROR(VLOOKUP(A43,'2.2 Coton égréné 2023 ICAC'!$C$8:$D$49,2,FALSE),"-")</f>
        <v>16475</v>
      </c>
      <c r="D43" s="13" t="str">
        <f>IFERROR(VLOOKUP(A43,'2.4 Jute FAO'!$C$5:$D$26,2,FALSE),"-")</f>
        <v>-</v>
      </c>
      <c r="E43" s="13" t="str">
        <f>IFERROR(VLOOKUP(A43,'2.5 Coir FAO'!$C$5:$D$12,2,FALSE),"-")</f>
        <v>-</v>
      </c>
      <c r="F43" s="13" t="str">
        <f>IFERROR(VLOOKUP(A43,'2.6 Autres fibres tex FAO'!$C$5:$D$31,2,FALSE),"-")</f>
        <v>-</v>
      </c>
      <c r="G43" s="13">
        <f>IFERROR(VLOOKUP('2.1 Bilan Fibres végétales 2023'!A43,'2.7 Lin FAO'!$C$5:$D$31,2,FALSE),"-")</f>
        <v>10</v>
      </c>
      <c r="H43" s="13">
        <f>IFERROR(VLOOKUP(A43,'2.8 Chanvre FAO'!$C$5:$D$38,2,FALSE),"-")</f>
        <v>460</v>
      </c>
      <c r="I43" s="13" t="str">
        <f>IFERROR(VLOOKUP(A43,'2.10 Sisal FAO'!$C$5:$D$30,2,FALSE),"-")</f>
        <v>-</v>
      </c>
      <c r="J43" s="13" t="str">
        <f>IFERROR(VLOOKUP(A43,'2.11 Kénaf &amp; F.libériennes FAO'!$C$5:$D$27,2,FALSE),"-")</f>
        <v>-</v>
      </c>
      <c r="K43" s="13" t="str">
        <f>IFERROR(VLOOKUP(A43,'2.12 Abaca FAO'!$C$5:$D$11,2,FALSE),"-")</f>
        <v>-</v>
      </c>
      <c r="L43" s="13" t="str">
        <f>IFERROR(VLOOKUP(A43,'2.13 Kapok FAO'!$C$5:$D$6,2,FALSE),"-")</f>
        <v>-</v>
      </c>
      <c r="M43" s="13" t="str">
        <f>IFERROR(VLOOKUP(A43,'2.14 Fibre d''agave FAO'!$C$5:$D$12,2,FALSE),"-")</f>
        <v>-</v>
      </c>
      <c r="N43" s="13" t="str">
        <f>IFERROR(VLOOKUP(A43,'2.15 Ramie FAO'!$C$5:$D$10,2,FALSE),"-")</f>
        <v>-</v>
      </c>
    </row>
    <row r="44" spans="1:14" ht="31.5" customHeight="1" x14ac:dyDescent="0.35">
      <c r="A44" s="108" t="s">
        <v>252</v>
      </c>
      <c r="B44" s="108">
        <f t="shared" si="1"/>
        <v>0</v>
      </c>
      <c r="C44" s="13" t="str">
        <f>IFERROR(VLOOKUP(A44,'2.2 Coton égréné 2023 ICAC'!$C$8:$D$49,2,FALSE),"-")</f>
        <v>-</v>
      </c>
      <c r="D44" s="13" t="str">
        <f>IFERROR(VLOOKUP(A44,'2.4 Jute FAO'!$C$5:$D$26,2,FALSE),"-")</f>
        <v>-</v>
      </c>
      <c r="E44" s="13" t="str">
        <f>IFERROR(VLOOKUP(A44,'2.5 Coir FAO'!$C$5:$D$12,2,FALSE),"-")</f>
        <v>-</v>
      </c>
      <c r="F44" s="13" t="str">
        <f>IFERROR(VLOOKUP(A44,'2.6 Autres fibres tex FAO'!$C$5:$D$31,2,FALSE),"-")</f>
        <v>-</v>
      </c>
      <c r="G44" s="13">
        <f>IFERROR(VLOOKUP('2.1 Bilan Fibres végétales 2023'!A44,'2.7 Lin FAO'!$C$5:$D$31,2,FALSE),"-")</f>
        <v>0</v>
      </c>
      <c r="H44" s="13">
        <f>IFERROR(VLOOKUP(A44,'2.8 Chanvre FAO'!$C$5:$D$38,2,FALSE),"-")</f>
        <v>0</v>
      </c>
      <c r="I44" s="13" t="str">
        <f>IFERROR(VLOOKUP(A44,'2.10 Sisal FAO'!$C$5:$D$30,2,FALSE),"-")</f>
        <v>-</v>
      </c>
      <c r="J44" s="13" t="str">
        <f>IFERROR(VLOOKUP(A44,'2.11 Kénaf &amp; F.libériennes FAO'!$C$5:$D$27,2,FALSE),"-")</f>
        <v>-</v>
      </c>
      <c r="K44" s="13" t="str">
        <f>IFERROR(VLOOKUP(A44,'2.12 Abaca FAO'!$C$5:$D$11,2,FALSE),"-")</f>
        <v>-</v>
      </c>
      <c r="L44" s="13" t="str">
        <f>IFERROR(VLOOKUP(A44,'2.13 Kapok FAO'!$C$5:$D$6,2,FALSE),"-")</f>
        <v>-</v>
      </c>
      <c r="M44" s="13" t="str">
        <f>IFERROR(VLOOKUP(A44,'2.14 Fibre d''agave FAO'!$C$5:$D$12,2,FALSE),"-")</f>
        <v>-</v>
      </c>
      <c r="N44" s="13" t="str">
        <f>IFERROR(VLOOKUP(A44,'2.15 Ramie FAO'!$C$5:$D$10,2,FALSE),"-")</f>
        <v>-</v>
      </c>
    </row>
    <row r="45" spans="1:14" ht="31.5" customHeight="1" x14ac:dyDescent="0.35">
      <c r="A45" s="108" t="s">
        <v>664</v>
      </c>
      <c r="B45" s="108">
        <f t="shared" si="1"/>
        <v>2648354</v>
      </c>
      <c r="C45" s="13">
        <f>IFERROR(VLOOKUP(A45,'2.2 Coton égréné 2023 ICAC'!$C$8:$D$49,2,FALSE),"-")</f>
        <v>2626099</v>
      </c>
      <c r="D45" s="13" t="str">
        <f>IFERROR(VLOOKUP(A45,'2.4 Jute FAO'!$C$5:$D$26,2,FALSE),"-")</f>
        <v>-</v>
      </c>
      <c r="E45" s="13" t="str">
        <f>IFERROR(VLOOKUP(A45,'2.5 Coir FAO'!$C$5:$D$12,2,FALSE),"-")</f>
        <v>-</v>
      </c>
      <c r="F45" s="13" t="str">
        <f>IFERROR(VLOOKUP(A45,'2.6 Autres fibres tex FAO'!$C$5:$D$31,2,FALSE),"-")</f>
        <v>-</v>
      </c>
      <c r="G45" s="13" t="str">
        <f>IFERROR(VLOOKUP('2.1 Bilan Fibres végétales 2023'!A45,'2.7 Lin FAO'!$C$5:$D$31,2,FALSE),"-")</f>
        <v>-</v>
      </c>
      <c r="H45" s="13">
        <f>IFERROR(VLOOKUP(A45,'2.8 Chanvre FAO'!$C$5:$D$38,2,FALSE),"-")</f>
        <v>22255</v>
      </c>
      <c r="I45" s="13" t="str">
        <f>IFERROR(VLOOKUP(A45,'2.10 Sisal FAO'!$C$5:$D$30,2,FALSE),"-")</f>
        <v>-</v>
      </c>
      <c r="J45" s="13" t="str">
        <f>IFERROR(VLOOKUP(A45,'2.11 Kénaf &amp; F.libériennes FAO'!$C$5:$D$27,2,FALSE),"-")</f>
        <v>-</v>
      </c>
      <c r="K45" s="13" t="str">
        <f>IFERROR(VLOOKUP(A45,'2.12 Abaca FAO'!$C$5:$D$11,2,FALSE),"-")</f>
        <v>-</v>
      </c>
      <c r="L45" s="13" t="str">
        <f>IFERROR(VLOOKUP(A45,'2.13 Kapok FAO'!$C$5:$D$6,2,FALSE),"-")</f>
        <v>-</v>
      </c>
      <c r="M45" s="13" t="str">
        <f>IFERROR(VLOOKUP(A45,'2.14 Fibre d''agave FAO'!$C$5:$D$12,2,FALSE),"-")</f>
        <v>-</v>
      </c>
      <c r="N45" s="13" t="str">
        <f>IFERROR(VLOOKUP(A45,'2.15 Ramie FAO'!$C$5:$D$10,2,FALSE),"-")</f>
        <v>-</v>
      </c>
    </row>
    <row r="46" spans="1:14" ht="31.5" customHeight="1" x14ac:dyDescent="0.35">
      <c r="A46" s="108" t="s">
        <v>665</v>
      </c>
      <c r="B46" s="108">
        <f t="shared" si="1"/>
        <v>82426.490000000005</v>
      </c>
      <c r="C46" s="13">
        <f>IFERROR(VLOOKUP(A46,'2.2 Coton égréné 2023 ICAC'!$C$8:$D$49,2,FALSE),"-")</f>
        <v>59573</v>
      </c>
      <c r="D46" s="13" t="str">
        <f>IFERROR(VLOOKUP(A46,'2.4 Jute FAO'!$C$5:$D$26,2,FALSE),"-")</f>
        <v>-</v>
      </c>
      <c r="E46" s="13" t="str">
        <f>IFERROR(VLOOKUP(A46,'2.5 Coir FAO'!$C$5:$D$12,2,FALSE),"-")</f>
        <v>-</v>
      </c>
      <c r="F46" s="13">
        <f>IFERROR(VLOOKUP(A46,'2.6 Autres fibres tex FAO'!$C$5:$D$31,2,FALSE),"-")</f>
        <v>21649.599999999999</v>
      </c>
      <c r="G46" s="13" t="str">
        <f>IFERROR(VLOOKUP('2.1 Bilan Fibres végétales 2023'!A46,'2.7 Lin FAO'!$C$5:$D$31,2,FALSE),"-")</f>
        <v>-</v>
      </c>
      <c r="H46" s="13" t="str">
        <f>IFERROR(VLOOKUP(A46,'2.8 Chanvre FAO'!$C$5:$D$38,2,FALSE),"-")</f>
        <v>-</v>
      </c>
      <c r="I46" s="13">
        <f>IFERROR(VLOOKUP(A46,'2.10 Sisal FAO'!$C$5:$D$30,2,FALSE),"-")</f>
        <v>667.05</v>
      </c>
      <c r="J46" s="13">
        <f>IFERROR(VLOOKUP(A46,'2.11 Kénaf &amp; F.libériennes FAO'!$C$5:$D$27,2,FALSE),"-")</f>
        <v>536.84</v>
      </c>
      <c r="K46" s="13" t="str">
        <f>IFERROR(VLOOKUP(A46,'2.12 Abaca FAO'!$C$5:$D$11,2,FALSE),"-")</f>
        <v>-</v>
      </c>
      <c r="L46" s="13" t="str">
        <f>IFERROR(VLOOKUP(A46,'2.13 Kapok FAO'!$C$5:$D$6,2,FALSE),"-")</f>
        <v>-</v>
      </c>
      <c r="M46" s="13" t="str">
        <f>IFERROR(VLOOKUP(A46,'2.14 Fibre d''agave FAO'!$C$5:$D$12,2,FALSE),"-")</f>
        <v>-</v>
      </c>
      <c r="N46" s="13" t="str">
        <f>IFERROR(VLOOKUP(A46,'2.15 Ramie FAO'!$C$5:$D$10,2,FALSE),"-")</f>
        <v>-</v>
      </c>
    </row>
    <row r="47" spans="1:14" ht="31.5" customHeight="1" x14ac:dyDescent="0.35">
      <c r="A47" s="108" t="s">
        <v>257</v>
      </c>
      <c r="B47" s="108">
        <f t="shared" si="1"/>
        <v>0</v>
      </c>
      <c r="C47" s="13" t="str">
        <f>IFERROR(VLOOKUP(A47,'2.2 Coton égréné 2023 ICAC'!$C$8:$D$49,2,FALSE),"-")</f>
        <v>-</v>
      </c>
      <c r="D47" s="13" t="str">
        <f>IFERROR(VLOOKUP(A47,'2.4 Jute FAO'!$C$5:$D$26,2,FALSE),"-")</f>
        <v>-</v>
      </c>
      <c r="E47" s="13" t="str">
        <f>IFERROR(VLOOKUP(A47,'2.5 Coir FAO'!$C$5:$D$12,2,FALSE),"-")</f>
        <v>-</v>
      </c>
      <c r="F47" s="13" t="str">
        <f>IFERROR(VLOOKUP(A47,'2.6 Autres fibres tex FAO'!$C$5:$D$31,2,FALSE),"-")</f>
        <v>-</v>
      </c>
      <c r="G47" s="13">
        <f>IFERROR(VLOOKUP('2.1 Bilan Fibres végétales 2023'!A47,'2.7 Lin FAO'!$C$5:$D$31,2,FALSE),"-")</f>
        <v>0</v>
      </c>
      <c r="H47" s="13" t="str">
        <f>IFERROR(VLOOKUP(A47,'2.8 Chanvre FAO'!$C$5:$D$38,2,FALSE),"-")</f>
        <v>-</v>
      </c>
      <c r="I47" s="13" t="str">
        <f>IFERROR(VLOOKUP(A47,'2.10 Sisal FAO'!$C$5:$D$30,2,FALSE),"-")</f>
        <v>-</v>
      </c>
      <c r="J47" s="13" t="str">
        <f>IFERROR(VLOOKUP(A47,'2.11 Kénaf &amp; F.libériennes FAO'!$C$5:$D$27,2,FALSE),"-")</f>
        <v>-</v>
      </c>
      <c r="K47" s="13" t="str">
        <f>IFERROR(VLOOKUP(A47,'2.12 Abaca FAO'!$C$5:$D$11,2,FALSE),"-")</f>
        <v>-</v>
      </c>
      <c r="L47" s="13" t="str">
        <f>IFERROR(VLOOKUP(A47,'2.13 Kapok FAO'!$C$5:$D$6,2,FALSE),"-")</f>
        <v>-</v>
      </c>
      <c r="M47" s="13" t="str">
        <f>IFERROR(VLOOKUP(A47,'2.14 Fibre d''agave FAO'!$C$5:$D$12,2,FALSE),"-")</f>
        <v>-</v>
      </c>
      <c r="N47" s="13" t="str">
        <f>IFERROR(VLOOKUP(A47,'2.15 Ramie FAO'!$C$5:$D$10,2,FALSE),"-")</f>
        <v>-</v>
      </c>
    </row>
    <row r="48" spans="1:14" ht="31.5" customHeight="1" x14ac:dyDescent="0.35">
      <c r="A48" s="108" t="s">
        <v>258</v>
      </c>
      <c r="B48" s="108">
        <f t="shared" si="1"/>
        <v>638160</v>
      </c>
      <c r="C48" s="13" t="str">
        <f>IFERROR(VLOOKUP(A48,'2.2 Coton égréné 2023 ICAC'!$C$8:$D$49,2,FALSE),"-")</f>
        <v>-</v>
      </c>
      <c r="D48" s="13" t="str">
        <f>IFERROR(VLOOKUP(A48,'2.4 Jute FAO'!$C$5:$D$26,2,FALSE),"-")</f>
        <v>-</v>
      </c>
      <c r="E48" s="13" t="str">
        <f>IFERROR(VLOOKUP(A48,'2.5 Coir FAO'!$C$5:$D$12,2,FALSE),"-")</f>
        <v>-</v>
      </c>
      <c r="F48" s="13" t="str">
        <f>IFERROR(VLOOKUP(A48,'2.6 Autres fibres tex FAO'!$C$5:$D$31,2,FALSE),"-")</f>
        <v>-</v>
      </c>
      <c r="G48" s="13">
        <f>IFERROR(VLOOKUP('2.1 Bilan Fibres végétales 2023'!A48,'2.7 Lin FAO'!$C$5:$D$31,2,FALSE),"-")</f>
        <v>515340</v>
      </c>
      <c r="H48" s="13">
        <f>IFERROR(VLOOKUP(A48,'2.8 Chanvre FAO'!$C$5:$D$38,2,FALSE),"-")</f>
        <v>122820</v>
      </c>
      <c r="I48" s="13" t="str">
        <f>IFERROR(VLOOKUP(A48,'2.10 Sisal FAO'!$C$5:$D$30,2,FALSE),"-")</f>
        <v>-</v>
      </c>
      <c r="J48" s="13" t="str">
        <f>IFERROR(VLOOKUP(A48,'2.11 Kénaf &amp; F.libériennes FAO'!$C$5:$D$27,2,FALSE),"-")</f>
        <v>-</v>
      </c>
      <c r="K48" s="13" t="str">
        <f>IFERROR(VLOOKUP(A48,'2.12 Abaca FAO'!$C$5:$D$11,2,FALSE),"-")</f>
        <v>-</v>
      </c>
      <c r="L48" s="13" t="str">
        <f>IFERROR(VLOOKUP(A48,'2.13 Kapok FAO'!$C$5:$D$6,2,FALSE),"-")</f>
        <v>-</v>
      </c>
      <c r="M48" s="13" t="str">
        <f>IFERROR(VLOOKUP(A48,'2.14 Fibre d''agave FAO'!$C$5:$D$12,2,FALSE),"-")</f>
        <v>-</v>
      </c>
      <c r="N48" s="13" t="str">
        <f>IFERROR(VLOOKUP(A48,'2.15 Ramie FAO'!$C$5:$D$10,2,FALSE),"-")</f>
        <v>-</v>
      </c>
    </row>
    <row r="49" spans="1:14" ht="31.5" customHeight="1" x14ac:dyDescent="0.35">
      <c r="A49" s="108" t="s">
        <v>262</v>
      </c>
      <c r="B49" s="108">
        <f t="shared" si="1"/>
        <v>39473.129999999997</v>
      </c>
      <c r="C49" s="13" t="str">
        <f>IFERROR(VLOOKUP(A49,'2.2 Coton égréné 2023 ICAC'!$C$8:$D$49,2,FALSE),"-")</f>
        <v>-</v>
      </c>
      <c r="D49" s="13" t="str">
        <f>IFERROR(VLOOKUP(A49,'2.4 Jute FAO'!$C$5:$D$26,2,FALSE),"-")</f>
        <v>-</v>
      </c>
      <c r="E49" s="13">
        <f>IFERROR(VLOOKUP(A49,'2.5 Coir FAO'!$C$5:$D$12,2,FALSE),"-")</f>
        <v>39473.129999999997</v>
      </c>
      <c r="F49" s="13" t="str">
        <f>IFERROR(VLOOKUP(A49,'2.6 Autres fibres tex FAO'!$C$5:$D$31,2,FALSE),"-")</f>
        <v>-</v>
      </c>
      <c r="G49" s="13" t="str">
        <f>IFERROR(VLOOKUP('2.1 Bilan Fibres végétales 2023'!A49,'2.7 Lin FAO'!$C$5:$D$31,2,FALSE),"-")</f>
        <v>-</v>
      </c>
      <c r="H49" s="13" t="str">
        <f>IFERROR(VLOOKUP(A49,'2.8 Chanvre FAO'!$C$5:$D$38,2,FALSE),"-")</f>
        <v>-</v>
      </c>
      <c r="I49" s="13" t="str">
        <f>IFERROR(VLOOKUP(A49,'2.10 Sisal FAO'!$C$5:$D$30,2,FALSE),"-")</f>
        <v>-</v>
      </c>
      <c r="J49" s="13" t="str">
        <f>IFERROR(VLOOKUP(A49,'2.11 Kénaf &amp; F.libériennes FAO'!$C$5:$D$27,2,FALSE),"-")</f>
        <v>-</v>
      </c>
      <c r="K49" s="13" t="str">
        <f>IFERROR(VLOOKUP(A49,'2.12 Abaca FAO'!$C$5:$D$11,2,FALSE),"-")</f>
        <v>-</v>
      </c>
      <c r="L49" s="13" t="str">
        <f>IFERROR(VLOOKUP(A49,'2.13 Kapok FAO'!$C$5:$D$6,2,FALSE),"-")</f>
        <v>-</v>
      </c>
      <c r="M49" s="13" t="str">
        <f>IFERROR(VLOOKUP(A49,'2.14 Fibre d''agave FAO'!$C$5:$D$12,2,FALSE),"-")</f>
        <v>-</v>
      </c>
      <c r="N49" s="13" t="str">
        <f>IFERROR(VLOOKUP(A49,'2.15 Ramie FAO'!$C$5:$D$10,2,FALSE),"-")</f>
        <v>-</v>
      </c>
    </row>
    <row r="50" spans="1:14" ht="31.5" customHeight="1" x14ac:dyDescent="0.35">
      <c r="A50" s="108" t="s">
        <v>263</v>
      </c>
      <c r="B50" s="108">
        <f t="shared" si="1"/>
        <v>201456</v>
      </c>
      <c r="C50" s="13">
        <f>IFERROR(VLOOKUP(A50,'2.2 Coton égréné 2023 ICAC'!$C$8:$D$49,2,FALSE),"-")</f>
        <v>201386</v>
      </c>
      <c r="D50" s="13" t="str">
        <f>IFERROR(VLOOKUP(A50,'2.4 Jute FAO'!$C$5:$D$26,2,FALSE),"-")</f>
        <v>-</v>
      </c>
      <c r="E50" s="13" t="str">
        <f>IFERROR(VLOOKUP(A50,'2.5 Coir FAO'!$C$5:$D$12,2,FALSE),"-")</f>
        <v>-</v>
      </c>
      <c r="F50" s="13" t="str">
        <f>IFERROR(VLOOKUP(A50,'2.6 Autres fibres tex FAO'!$C$5:$D$31,2,FALSE),"-")</f>
        <v>-</v>
      </c>
      <c r="G50" s="13">
        <f>IFERROR(VLOOKUP('2.1 Bilan Fibres végétales 2023'!A50,'2.7 Lin FAO'!$C$5:$D$31,2,FALSE),"-")</f>
        <v>0</v>
      </c>
      <c r="H50" s="13">
        <f>IFERROR(VLOOKUP(A50,'2.8 Chanvre FAO'!$C$5:$D$38,2,FALSE),"-")</f>
        <v>70</v>
      </c>
      <c r="I50" s="13" t="str">
        <f>IFERROR(VLOOKUP(A50,'2.10 Sisal FAO'!$C$5:$D$30,2,FALSE),"-")</f>
        <v>-</v>
      </c>
      <c r="J50" s="13" t="str">
        <f>IFERROR(VLOOKUP(A50,'2.11 Kénaf &amp; F.libériennes FAO'!$C$5:$D$27,2,FALSE),"-")</f>
        <v>-</v>
      </c>
      <c r="K50" s="13" t="str">
        <f>IFERROR(VLOOKUP(A50,'2.12 Abaca FAO'!$C$5:$D$11,2,FALSE),"-")</f>
        <v>-</v>
      </c>
      <c r="L50" s="13" t="str">
        <f>IFERROR(VLOOKUP(A50,'2.13 Kapok FAO'!$C$5:$D$6,2,FALSE),"-")</f>
        <v>-</v>
      </c>
      <c r="M50" s="13" t="str">
        <f>IFERROR(VLOOKUP(A50,'2.14 Fibre d''agave FAO'!$C$5:$D$12,2,FALSE),"-")</f>
        <v>-</v>
      </c>
      <c r="N50" s="13" t="str">
        <f>IFERROR(VLOOKUP(A50,'2.15 Ramie FAO'!$C$5:$D$10,2,FALSE),"-")</f>
        <v>-</v>
      </c>
    </row>
    <row r="51" spans="1:14" ht="31.5" customHeight="1" x14ac:dyDescent="0.35">
      <c r="A51" s="108" t="s">
        <v>265</v>
      </c>
      <c r="B51" s="108">
        <f t="shared" si="1"/>
        <v>388.58000000000004</v>
      </c>
      <c r="C51" s="13" t="str">
        <f>IFERROR(VLOOKUP(A51,'2.2 Coton égréné 2023 ICAC'!$C$8:$D$49,2,FALSE),"-")</f>
        <v>-</v>
      </c>
      <c r="D51" s="13" t="str">
        <f>IFERROR(VLOOKUP(A51,'2.4 Jute FAO'!$C$5:$D$26,2,FALSE),"-")</f>
        <v>-</v>
      </c>
      <c r="E51" s="13" t="str">
        <f>IFERROR(VLOOKUP(A51,'2.5 Coir FAO'!$C$5:$D$12,2,FALSE),"-")</f>
        <v>-</v>
      </c>
      <c r="F51" s="13" t="str">
        <f>IFERROR(VLOOKUP(A51,'2.6 Autres fibres tex FAO'!$C$5:$D$31,2,FALSE),"-")</f>
        <v>-</v>
      </c>
      <c r="G51" s="13" t="str">
        <f>IFERROR(VLOOKUP('2.1 Bilan Fibres végétales 2023'!A51,'2.7 Lin FAO'!$C$5:$D$31,2,FALSE),"-")</f>
        <v>-</v>
      </c>
      <c r="H51" s="13" t="str">
        <f>IFERROR(VLOOKUP(A51,'2.8 Chanvre FAO'!$C$5:$D$38,2,FALSE),"-")</f>
        <v>-</v>
      </c>
      <c r="I51" s="13">
        <f>IFERROR(VLOOKUP(A51,'2.10 Sisal FAO'!$C$5:$D$30,2,FALSE),"-")</f>
        <v>0</v>
      </c>
      <c r="J51" s="13">
        <f>IFERROR(VLOOKUP(A51,'2.11 Kénaf &amp; F.libériennes FAO'!$C$5:$D$27,2,FALSE),"-")</f>
        <v>266.98</v>
      </c>
      <c r="K51" s="13" t="str">
        <f>IFERROR(VLOOKUP(A51,'2.12 Abaca FAO'!$C$5:$D$11,2,FALSE),"-")</f>
        <v>-</v>
      </c>
      <c r="L51" s="13" t="str">
        <f>IFERROR(VLOOKUP(A51,'2.13 Kapok FAO'!$C$5:$D$6,2,FALSE),"-")</f>
        <v>-</v>
      </c>
      <c r="M51" s="13">
        <f>IFERROR(VLOOKUP(A51,'2.14 Fibre d''agave FAO'!$C$5:$D$12,2,FALSE),"-")</f>
        <v>121.6</v>
      </c>
      <c r="N51" s="13" t="str">
        <f>IFERROR(VLOOKUP(A51,'2.15 Ramie FAO'!$C$5:$D$10,2,FALSE),"-")</f>
        <v>-</v>
      </c>
    </row>
    <row r="52" spans="1:14" ht="31.5" customHeight="1" x14ac:dyDescent="0.35">
      <c r="A52" s="108" t="s">
        <v>266</v>
      </c>
      <c r="B52" s="108">
        <f t="shared" si="1"/>
        <v>195.98</v>
      </c>
      <c r="C52" s="13" t="str">
        <f>IFERROR(VLOOKUP(A52,'2.2 Coton égréné 2023 ICAC'!$C$8:$D$49,2,FALSE),"-")</f>
        <v>-</v>
      </c>
      <c r="D52" s="13" t="str">
        <f>IFERROR(VLOOKUP(A52,'2.4 Jute FAO'!$C$5:$D$26,2,FALSE),"-")</f>
        <v>-</v>
      </c>
      <c r="E52" s="13" t="str">
        <f>IFERROR(VLOOKUP(A52,'2.5 Coir FAO'!$C$5:$D$12,2,FALSE),"-")</f>
        <v>-</v>
      </c>
      <c r="F52" s="13" t="str">
        <f>IFERROR(VLOOKUP(A52,'2.6 Autres fibres tex FAO'!$C$5:$D$31,2,FALSE),"-")</f>
        <v>-</v>
      </c>
      <c r="G52" s="13" t="str">
        <f>IFERROR(VLOOKUP('2.1 Bilan Fibres végétales 2023'!A52,'2.7 Lin FAO'!$C$5:$D$31,2,FALSE),"-")</f>
        <v>-</v>
      </c>
      <c r="H52" s="13" t="str">
        <f>IFERROR(VLOOKUP(A52,'2.8 Chanvre FAO'!$C$5:$D$38,2,FALSE),"-")</f>
        <v>-</v>
      </c>
      <c r="I52" s="13">
        <f>IFERROR(VLOOKUP(A52,'2.10 Sisal FAO'!$C$5:$D$30,2,FALSE),"-")</f>
        <v>195.98</v>
      </c>
      <c r="J52" s="13" t="str">
        <f>IFERROR(VLOOKUP(A52,'2.11 Kénaf &amp; F.libériennes FAO'!$C$5:$D$27,2,FALSE),"-")</f>
        <v>-</v>
      </c>
      <c r="K52" s="13" t="str">
        <f>IFERROR(VLOOKUP(A52,'2.12 Abaca FAO'!$C$5:$D$11,2,FALSE),"-")</f>
        <v>-</v>
      </c>
      <c r="L52" s="13" t="str">
        <f>IFERROR(VLOOKUP(A52,'2.13 Kapok FAO'!$C$5:$D$6,2,FALSE),"-")</f>
        <v>-</v>
      </c>
      <c r="M52" s="13" t="str">
        <f>IFERROR(VLOOKUP(A52,'2.14 Fibre d''agave FAO'!$C$5:$D$12,2,FALSE),"-")</f>
        <v>-</v>
      </c>
      <c r="N52" s="13" t="str">
        <f>IFERROR(VLOOKUP(A52,'2.15 Ramie FAO'!$C$5:$D$10,2,FALSE),"-")</f>
        <v>-</v>
      </c>
    </row>
    <row r="53" spans="1:14" ht="31.5" customHeight="1" x14ac:dyDescent="0.35">
      <c r="A53" s="108" t="s">
        <v>267</v>
      </c>
      <c r="B53" s="108">
        <f t="shared" si="1"/>
        <v>231.94</v>
      </c>
      <c r="C53" s="13" t="str">
        <f>IFERROR(VLOOKUP(A53,'2.2 Coton égréné 2023 ICAC'!$C$8:$D$49,2,FALSE),"-")</f>
        <v>-</v>
      </c>
      <c r="D53" s="13" t="str">
        <f>IFERROR(VLOOKUP(A53,'2.4 Jute FAO'!$C$5:$D$26,2,FALSE),"-")</f>
        <v>-</v>
      </c>
      <c r="E53" s="13" t="str">
        <f>IFERROR(VLOOKUP(A53,'2.5 Coir FAO'!$C$5:$D$12,2,FALSE),"-")</f>
        <v>-</v>
      </c>
      <c r="F53" s="13" t="str">
        <f>IFERROR(VLOOKUP(A53,'2.6 Autres fibres tex FAO'!$C$5:$D$31,2,FALSE),"-")</f>
        <v>-</v>
      </c>
      <c r="G53" s="13" t="str">
        <f>IFERROR(VLOOKUP('2.1 Bilan Fibres végétales 2023'!A53,'2.7 Lin FAO'!$C$5:$D$31,2,FALSE),"-")</f>
        <v>-</v>
      </c>
      <c r="H53" s="13" t="str">
        <f>IFERROR(VLOOKUP(A53,'2.8 Chanvre FAO'!$C$5:$D$38,2,FALSE),"-")</f>
        <v>-</v>
      </c>
      <c r="I53" s="13" t="str">
        <f>IFERROR(VLOOKUP(A53,'2.10 Sisal FAO'!$C$5:$D$30,2,FALSE),"-")</f>
        <v>-</v>
      </c>
      <c r="J53" s="13" t="str">
        <f>IFERROR(VLOOKUP(A53,'2.11 Kénaf &amp; F.libériennes FAO'!$C$5:$D$27,2,FALSE),"-")</f>
        <v>-</v>
      </c>
      <c r="K53" s="13">
        <f>IFERROR(VLOOKUP(A53,'2.12 Abaca FAO'!$C$5:$D$11,2,FALSE),"-")</f>
        <v>231.94</v>
      </c>
      <c r="L53" s="13" t="str">
        <f>IFERROR(VLOOKUP(A53,'2.13 Kapok FAO'!$C$5:$D$6,2,FALSE),"-")</f>
        <v>-</v>
      </c>
      <c r="M53" s="13" t="str">
        <f>IFERROR(VLOOKUP(A53,'2.14 Fibre d''agave FAO'!$C$5:$D$12,2,FALSE),"-")</f>
        <v>-</v>
      </c>
      <c r="N53" s="13" t="str">
        <f>IFERROR(VLOOKUP(A53,'2.15 Ramie FAO'!$C$5:$D$10,2,FALSE),"-")</f>
        <v>-</v>
      </c>
    </row>
    <row r="54" spans="1:14" ht="31.5" customHeight="1" x14ac:dyDescent="0.35">
      <c r="A54" s="108" t="s">
        <v>270</v>
      </c>
      <c r="B54" s="108">
        <f t="shared" si="1"/>
        <v>11887.98</v>
      </c>
      <c r="C54" s="13" t="str">
        <f>IFERROR(VLOOKUP(A54,'2.2 Coton égréné 2023 ICAC'!$C$8:$D$49,2,FALSE),"-")</f>
        <v>-</v>
      </c>
      <c r="D54" s="13" t="str">
        <f>IFERROR(VLOOKUP(A54,'2.4 Jute FAO'!$C$5:$D$26,2,FALSE),"-")</f>
        <v>-</v>
      </c>
      <c r="E54" s="13" t="str">
        <f>IFERROR(VLOOKUP(A54,'2.5 Coir FAO'!$C$5:$D$12,2,FALSE),"-")</f>
        <v>-</v>
      </c>
      <c r="F54" s="13" t="str">
        <f>IFERROR(VLOOKUP(A54,'2.6 Autres fibres tex FAO'!$C$5:$D$31,2,FALSE),"-")</f>
        <v>-</v>
      </c>
      <c r="G54" s="13" t="str">
        <f>IFERROR(VLOOKUP('2.1 Bilan Fibres végétales 2023'!A54,'2.7 Lin FAO'!$C$5:$D$31,2,FALSE),"-")</f>
        <v>-</v>
      </c>
      <c r="H54" s="13" t="str">
        <f>IFERROR(VLOOKUP(A54,'2.8 Chanvre FAO'!$C$5:$D$38,2,FALSE),"-")</f>
        <v>-</v>
      </c>
      <c r="I54" s="13">
        <f>IFERROR(VLOOKUP(A54,'2.10 Sisal FAO'!$C$5:$D$30,2,FALSE),"-")</f>
        <v>11887.98</v>
      </c>
      <c r="J54" s="13" t="str">
        <f>IFERROR(VLOOKUP(A54,'2.11 Kénaf &amp; F.libériennes FAO'!$C$5:$D$27,2,FALSE),"-")</f>
        <v>-</v>
      </c>
      <c r="K54" s="13" t="str">
        <f>IFERROR(VLOOKUP(A54,'2.12 Abaca FAO'!$C$5:$D$11,2,FALSE),"-")</f>
        <v>-</v>
      </c>
      <c r="L54" s="13" t="str">
        <f>IFERROR(VLOOKUP(A54,'2.13 Kapok FAO'!$C$5:$D$6,2,FALSE),"-")</f>
        <v>-</v>
      </c>
      <c r="M54" s="13" t="str">
        <f>IFERROR(VLOOKUP(A54,'2.14 Fibre d''agave FAO'!$C$5:$D$12,2,FALSE),"-")</f>
        <v>-</v>
      </c>
      <c r="N54" s="13" t="str">
        <f>IFERROR(VLOOKUP(A54,'2.15 Ramie FAO'!$C$5:$D$10,2,FALSE),"-")</f>
        <v>-</v>
      </c>
    </row>
    <row r="55" spans="1:14" ht="31.5" customHeight="1" x14ac:dyDescent="0.35">
      <c r="A55" s="108" t="s">
        <v>271</v>
      </c>
      <c r="B55" s="108">
        <f t="shared" si="1"/>
        <v>0</v>
      </c>
      <c r="C55" s="13" t="str">
        <f>IFERROR(VLOOKUP(A55,'2.2 Coton égréné 2023 ICAC'!$C$8:$D$49,2,FALSE),"-")</f>
        <v>-</v>
      </c>
      <c r="D55" s="13" t="str">
        <f>IFERROR(VLOOKUP(A55,'2.4 Jute FAO'!$C$5:$D$26,2,FALSE),"-")</f>
        <v>-</v>
      </c>
      <c r="E55" s="13" t="str">
        <f>IFERROR(VLOOKUP(A55,'2.5 Coir FAO'!$C$5:$D$12,2,FALSE),"-")</f>
        <v>-</v>
      </c>
      <c r="F55" s="13" t="str">
        <f>IFERROR(VLOOKUP(A55,'2.6 Autres fibres tex FAO'!$C$5:$D$31,2,FALSE),"-")</f>
        <v>-</v>
      </c>
      <c r="G55" s="13" t="str">
        <f>IFERROR(VLOOKUP('2.1 Bilan Fibres végétales 2023'!A55,'2.7 Lin FAO'!$C$5:$D$31,2,FALSE),"-")</f>
        <v>-</v>
      </c>
      <c r="H55" s="13" t="str">
        <f>IFERROR(VLOOKUP(A55,'2.8 Chanvre FAO'!$C$5:$D$38,2,FALSE),"-")</f>
        <v>-</v>
      </c>
      <c r="I55" s="13" t="str">
        <f>IFERROR(VLOOKUP(A55,'2.10 Sisal FAO'!$C$5:$D$30,2,FALSE),"-")</f>
        <v>-</v>
      </c>
      <c r="J55" s="13" t="str">
        <f>IFERROR(VLOOKUP(A55,'2.11 Kénaf &amp; F.libériennes FAO'!$C$5:$D$27,2,FALSE),"-")</f>
        <v>-</v>
      </c>
      <c r="K55" s="13" t="str">
        <f>IFERROR(VLOOKUP(A55,'2.12 Abaca FAO'!$C$5:$D$11,2,FALSE),"-")</f>
        <v>-</v>
      </c>
      <c r="L55" s="13" t="str">
        <f>IFERROR(VLOOKUP(A55,'2.13 Kapok FAO'!$C$5:$D$6,2,FALSE),"-")</f>
        <v>-</v>
      </c>
      <c r="M55" s="13" t="str">
        <f>IFERROR(VLOOKUP(A55,'2.14 Fibre d''agave FAO'!$C$5:$D$12,2,FALSE),"-")</f>
        <v>-</v>
      </c>
      <c r="N55" s="13" t="str">
        <f>IFERROR(VLOOKUP(A55,'2.15 Ramie FAO'!$C$5:$D$10,2,FALSE),"-")</f>
        <v>-</v>
      </c>
    </row>
    <row r="56" spans="1:14" ht="31.5" customHeight="1" x14ac:dyDescent="0.35">
      <c r="A56" s="108" t="s">
        <v>685</v>
      </c>
      <c r="B56" s="108">
        <f t="shared" si="1"/>
        <v>0</v>
      </c>
      <c r="C56" s="13" t="str">
        <f>IFERROR(VLOOKUP(A56,'2.2 Coton égréné 2023 ICAC'!$C$8:$D$49,2,FALSE),"-")</f>
        <v>-</v>
      </c>
      <c r="D56" s="13" t="str">
        <f>IFERROR(VLOOKUP(A56,'2.4 Jute FAO'!$C$5:$D$26,2,FALSE),"-")</f>
        <v>-</v>
      </c>
      <c r="E56" s="13" t="str">
        <f>IFERROR(VLOOKUP(A56,'2.5 Coir FAO'!$C$5:$D$12,2,FALSE),"-")</f>
        <v>-</v>
      </c>
      <c r="F56" s="13" t="str">
        <f>IFERROR(VLOOKUP(A56,'2.6 Autres fibres tex FAO'!$C$5:$D$31,2,FALSE),"-")</f>
        <v>-</v>
      </c>
      <c r="G56" s="13" t="str">
        <f>IFERROR(VLOOKUP('2.1 Bilan Fibres végétales 2023'!A56,'2.7 Lin FAO'!$C$5:$D$31,2,FALSE),"-")</f>
        <v>-</v>
      </c>
      <c r="H56" s="13" t="str">
        <f>IFERROR(VLOOKUP(A56,'2.8 Chanvre FAO'!$C$5:$D$38,2,FALSE),"-")</f>
        <v>-</v>
      </c>
      <c r="I56" s="13" t="str">
        <f>IFERROR(VLOOKUP(A56,'2.10 Sisal FAO'!$C$5:$D$30,2,FALSE),"-")</f>
        <v>-</v>
      </c>
      <c r="J56" s="13" t="str">
        <f>IFERROR(VLOOKUP(A56,'2.11 Kénaf &amp; F.libériennes FAO'!$C$5:$D$27,2,FALSE),"-")</f>
        <v>-</v>
      </c>
      <c r="K56" s="13" t="str">
        <f>IFERROR(VLOOKUP(A56,'2.12 Abaca FAO'!$C$5:$D$11,2,FALSE),"-")</f>
        <v>-</v>
      </c>
      <c r="L56" s="13" t="str">
        <f>IFERROR(VLOOKUP(A56,'2.13 Kapok FAO'!$C$5:$D$6,2,FALSE),"-")</f>
        <v>-</v>
      </c>
      <c r="M56" s="13" t="str">
        <f>IFERROR(VLOOKUP(A56,'2.14 Fibre d''agave FAO'!$C$5:$D$12,2,FALSE),"-")</f>
        <v>-</v>
      </c>
      <c r="N56" s="13" t="str">
        <f>IFERROR(VLOOKUP(A56,'2.15 Ramie FAO'!$C$5:$D$10,2,FALSE),"-")</f>
        <v>-</v>
      </c>
    </row>
    <row r="57" spans="1:14" ht="31.5" customHeight="1" x14ac:dyDescent="0.35">
      <c r="A57" s="108" t="s">
        <v>272</v>
      </c>
      <c r="B57" s="108">
        <f t="shared" si="1"/>
        <v>0</v>
      </c>
      <c r="C57" s="13" t="str">
        <f>IFERROR(VLOOKUP(A57,'2.2 Coton égréné 2023 ICAC'!$C$8:$D$49,2,FALSE),"-")</f>
        <v>-</v>
      </c>
      <c r="D57" s="13" t="str">
        <f>IFERROR(VLOOKUP(A57,'2.4 Jute FAO'!$C$5:$D$26,2,FALSE),"-")</f>
        <v>-</v>
      </c>
      <c r="E57" s="13" t="str">
        <f>IFERROR(VLOOKUP(A57,'2.5 Coir FAO'!$C$5:$D$12,2,FALSE),"-")</f>
        <v>-</v>
      </c>
      <c r="F57" s="13" t="str">
        <f>IFERROR(VLOOKUP(A57,'2.6 Autres fibres tex FAO'!$C$5:$D$31,2,FALSE),"-")</f>
        <v>-</v>
      </c>
      <c r="G57" s="13" t="str">
        <f>IFERROR(VLOOKUP('2.1 Bilan Fibres végétales 2023'!A57,'2.7 Lin FAO'!$C$5:$D$31,2,FALSE),"-")</f>
        <v>-</v>
      </c>
      <c r="H57" s="13" t="str">
        <f>IFERROR(VLOOKUP(A57,'2.8 Chanvre FAO'!$C$5:$D$38,2,FALSE),"-")</f>
        <v>-</v>
      </c>
      <c r="I57" s="13" t="str">
        <f>IFERROR(VLOOKUP(A57,'2.10 Sisal FAO'!$C$5:$D$30,2,FALSE),"-")</f>
        <v>-</v>
      </c>
      <c r="J57" s="13" t="str">
        <f>IFERROR(VLOOKUP(A57,'2.11 Kénaf &amp; F.libériennes FAO'!$C$5:$D$27,2,FALSE),"-")</f>
        <v>-</v>
      </c>
      <c r="K57" s="13" t="str">
        <f>IFERROR(VLOOKUP(A57,'2.12 Abaca FAO'!$C$5:$D$11,2,FALSE),"-")</f>
        <v>-</v>
      </c>
      <c r="L57" s="13" t="str">
        <f>IFERROR(VLOOKUP(A57,'2.13 Kapok FAO'!$C$5:$D$6,2,FALSE),"-")</f>
        <v>-</v>
      </c>
      <c r="M57" s="13" t="str">
        <f>IFERROR(VLOOKUP(A57,'2.14 Fibre d''agave FAO'!$C$5:$D$12,2,FALSE),"-")</f>
        <v>-</v>
      </c>
      <c r="N57" s="13" t="str">
        <f>IFERROR(VLOOKUP(A57,'2.15 Ramie FAO'!$C$5:$D$10,2,FALSE),"-")</f>
        <v>-</v>
      </c>
    </row>
    <row r="58" spans="1:14" ht="31.5" customHeight="1" x14ac:dyDescent="0.35">
      <c r="A58" s="108" t="s">
        <v>274</v>
      </c>
      <c r="B58" s="108">
        <f t="shared" si="1"/>
        <v>8338493.5300000003</v>
      </c>
      <c r="C58" s="13">
        <f>IFERROR(VLOOKUP(A58,'2.2 Coton égréné 2023 ICAC'!$C$8:$D$49,2,FALSE),"-")</f>
        <v>5528740</v>
      </c>
      <c r="D58" s="13">
        <f>IFERROR(VLOOKUP(A58,'2.4 Jute FAO'!$C$5:$D$26,2,FALSE),"-")</f>
        <v>1618020</v>
      </c>
      <c r="E58" s="13">
        <f>IFERROR(VLOOKUP(A58,'2.5 Coir FAO'!$C$5:$D$12,2,FALSE),"-")</f>
        <v>1089837.79</v>
      </c>
      <c r="F58" s="13" t="str">
        <f>IFERROR(VLOOKUP(A58,'2.6 Autres fibres tex FAO'!$C$5:$D$31,2,FALSE),"-")</f>
        <v>-</v>
      </c>
      <c r="G58" s="13" t="str">
        <f>IFERROR(VLOOKUP('2.1 Bilan Fibres végétales 2023'!A58,'2.7 Lin FAO'!$C$5:$D$31,2,FALSE),"-")</f>
        <v>-</v>
      </c>
      <c r="H58" s="13">
        <f>IFERROR(VLOOKUP(A58,'2.8 Chanvre FAO'!$C$5:$D$38,2,FALSE),"-")</f>
        <v>0</v>
      </c>
      <c r="I58" s="13" t="str">
        <f>IFERROR(VLOOKUP(A58,'2.10 Sisal FAO'!$C$5:$D$30,2,FALSE),"-")</f>
        <v>-</v>
      </c>
      <c r="J58" s="13">
        <f>IFERROR(VLOOKUP(A58,'2.11 Kénaf &amp; F.libériennes FAO'!$C$5:$D$27,2,FALSE),"-")</f>
        <v>101895.74</v>
      </c>
      <c r="K58" s="13" t="str">
        <f>IFERROR(VLOOKUP(A58,'2.12 Abaca FAO'!$C$5:$D$11,2,FALSE),"-")</f>
        <v>-</v>
      </c>
      <c r="L58" s="13" t="str">
        <f>IFERROR(VLOOKUP(A58,'2.13 Kapok FAO'!$C$5:$D$6,2,FALSE),"-")</f>
        <v>-</v>
      </c>
      <c r="M58" s="13" t="str">
        <f>IFERROR(VLOOKUP(A58,'2.14 Fibre d''agave FAO'!$C$5:$D$12,2,FALSE),"-")</f>
        <v>-</v>
      </c>
      <c r="N58" s="13" t="str">
        <f>IFERROR(VLOOKUP(A58,'2.15 Ramie FAO'!$C$5:$D$10,2,FALSE),"-")</f>
        <v>-</v>
      </c>
    </row>
    <row r="59" spans="1:14" ht="31.5" customHeight="1" x14ac:dyDescent="0.35">
      <c r="A59" s="108" t="s">
        <v>276</v>
      </c>
      <c r="B59" s="108">
        <f t="shared" si="1"/>
        <v>61423.57</v>
      </c>
      <c r="C59" s="13">
        <f>IFERROR(VLOOKUP(A59,'2.2 Coton égréné 2023 ICAC'!$C$8:$D$49,2,FALSE),"-")</f>
        <v>479</v>
      </c>
      <c r="D59" s="13" t="str">
        <f>IFERROR(VLOOKUP(A59,'2.4 Jute FAO'!$C$5:$D$26,2,FALSE),"-")</f>
        <v>-</v>
      </c>
      <c r="E59" s="13" t="str">
        <f>IFERROR(VLOOKUP(A59,'2.5 Coir FAO'!$C$5:$D$12,2,FALSE),"-")</f>
        <v>-</v>
      </c>
      <c r="F59" s="13" t="str">
        <f>IFERROR(VLOOKUP(A59,'2.6 Autres fibres tex FAO'!$C$5:$D$31,2,FALSE),"-")</f>
        <v>-</v>
      </c>
      <c r="G59" s="13" t="str">
        <f>IFERROR(VLOOKUP('2.1 Bilan Fibres végétales 2023'!A59,'2.7 Lin FAO'!$C$5:$D$31,2,FALSE),"-")</f>
        <v>-</v>
      </c>
      <c r="H59" s="13" t="str">
        <f>IFERROR(VLOOKUP(A59,'2.8 Chanvre FAO'!$C$5:$D$38,2,FALSE),"-")</f>
        <v>-</v>
      </c>
      <c r="I59" s="13">
        <f>IFERROR(VLOOKUP(A59,'2.10 Sisal FAO'!$C$5:$D$30,2,FALSE),"-")</f>
        <v>341.34</v>
      </c>
      <c r="J59" s="13">
        <f>IFERROR(VLOOKUP(A59,'2.11 Kénaf &amp; F.libériennes FAO'!$C$5:$D$27,2,FALSE),"-")</f>
        <v>3333.76</v>
      </c>
      <c r="K59" s="13">
        <f>IFERROR(VLOOKUP(A59,'2.12 Abaca FAO'!$C$5:$D$11,2,FALSE),"-")</f>
        <v>558.66</v>
      </c>
      <c r="L59" s="13">
        <f>IFERROR(VLOOKUP(A59,'2.13 Kapok FAO'!$C$5:$D$6,2,FALSE),"-")</f>
        <v>56710.81</v>
      </c>
      <c r="M59" s="13" t="str">
        <f>IFERROR(VLOOKUP(A59,'2.14 Fibre d''agave FAO'!$C$5:$D$12,2,FALSE),"-")</f>
        <v>-</v>
      </c>
      <c r="N59" s="13" t="str">
        <f>IFERROR(VLOOKUP(A59,'2.15 Ramie FAO'!$C$5:$D$10,2,FALSE),"-")</f>
        <v>-</v>
      </c>
    </row>
    <row r="60" spans="1:14" ht="31.5" customHeight="1" x14ac:dyDescent="0.35">
      <c r="A60" s="108" t="s">
        <v>669</v>
      </c>
      <c r="B60" s="108">
        <f t="shared" si="1"/>
        <v>71623</v>
      </c>
      <c r="C60" s="13">
        <f>IFERROR(VLOOKUP(A60,'2.2 Coton égréné 2023 ICAC'!$C$8:$D$49,2,FALSE),"-")</f>
        <v>71623</v>
      </c>
      <c r="D60" s="13">
        <f>IFERROR(VLOOKUP(A60,'2.4 Jute FAO'!$C$5:$D$26,2,FALSE),"-")</f>
        <v>0</v>
      </c>
      <c r="E60" s="13" t="str">
        <f>IFERROR(VLOOKUP(A60,'2.5 Coir FAO'!$C$5:$D$12,2,FALSE),"-")</f>
        <v>-</v>
      </c>
      <c r="F60" s="13">
        <f>IFERROR(VLOOKUP(A60,'2.6 Autres fibres tex FAO'!$C$5:$D$31,2,FALSE),"-")</f>
        <v>0</v>
      </c>
      <c r="G60" s="13" t="str">
        <f>IFERROR(VLOOKUP('2.1 Bilan Fibres végétales 2023'!A60,'2.7 Lin FAO'!$C$5:$D$31,2,FALSE),"-")</f>
        <v>-</v>
      </c>
      <c r="H60" s="13" t="str">
        <f>IFERROR(VLOOKUP(A60,'2.8 Chanvre FAO'!$C$5:$D$38,2,FALSE),"-")</f>
        <v>-</v>
      </c>
      <c r="I60" s="13" t="str">
        <f>IFERROR(VLOOKUP(A60,'2.10 Sisal FAO'!$C$5:$D$30,2,FALSE),"-")</f>
        <v>-</v>
      </c>
      <c r="J60" s="13" t="str">
        <f>IFERROR(VLOOKUP(A60,'2.11 Kénaf &amp; F.libériennes FAO'!$C$5:$D$27,2,FALSE),"-")</f>
        <v>-</v>
      </c>
      <c r="K60" s="13" t="str">
        <f>IFERROR(VLOOKUP(A60,'2.12 Abaca FAO'!$C$5:$D$11,2,FALSE),"-")</f>
        <v>-</v>
      </c>
      <c r="L60" s="13" t="str">
        <f>IFERROR(VLOOKUP(A60,'2.13 Kapok FAO'!$C$5:$D$6,2,FALSE),"-")</f>
        <v>-</v>
      </c>
      <c r="M60" s="13" t="str">
        <f>IFERROR(VLOOKUP(A60,'2.14 Fibre d''agave FAO'!$C$5:$D$12,2,FALSE),"-")</f>
        <v>-</v>
      </c>
      <c r="N60" s="13" t="str">
        <f>IFERROR(VLOOKUP(A60,'2.15 Ramie FAO'!$C$5:$D$10,2,FALSE),"-")</f>
        <v>-</v>
      </c>
    </row>
    <row r="61" spans="1:14" ht="31.5" customHeight="1" x14ac:dyDescent="0.35">
      <c r="A61" s="108" t="s">
        <v>277</v>
      </c>
      <c r="B61" s="108">
        <f t="shared" si="1"/>
        <v>0</v>
      </c>
      <c r="C61" s="13" t="str">
        <f>IFERROR(VLOOKUP(A61,'2.2 Coton égréné 2023 ICAC'!$C$8:$D$49,2,FALSE),"-")</f>
        <v>-</v>
      </c>
      <c r="D61" s="13" t="str">
        <f>IFERROR(VLOOKUP(A61,'2.4 Jute FAO'!$C$5:$D$26,2,FALSE),"-")</f>
        <v>-</v>
      </c>
      <c r="E61" s="13" t="str">
        <f>IFERROR(VLOOKUP(A61,'2.5 Coir FAO'!$C$5:$D$12,2,FALSE),"-")</f>
        <v>-</v>
      </c>
      <c r="F61" s="13" t="str">
        <f>IFERROR(VLOOKUP(A61,'2.6 Autres fibres tex FAO'!$C$5:$D$31,2,FALSE),"-")</f>
        <v>-</v>
      </c>
      <c r="G61" s="13" t="str">
        <f>IFERROR(VLOOKUP('2.1 Bilan Fibres végétales 2023'!A61,'2.7 Lin FAO'!$C$5:$D$31,2,FALSE),"-")</f>
        <v>-</v>
      </c>
      <c r="H61" s="13" t="str">
        <f>IFERROR(VLOOKUP(A61,'2.8 Chanvre FAO'!$C$5:$D$38,2,FALSE),"-")</f>
        <v>-</v>
      </c>
      <c r="I61" s="13" t="str">
        <f>IFERROR(VLOOKUP(A61,'2.10 Sisal FAO'!$C$5:$D$30,2,FALSE),"-")</f>
        <v>-</v>
      </c>
      <c r="J61" s="13" t="str">
        <f>IFERROR(VLOOKUP(A61,'2.11 Kénaf &amp; F.libériennes FAO'!$C$5:$D$27,2,FALSE),"-")</f>
        <v>-</v>
      </c>
      <c r="K61" s="13" t="str">
        <f>IFERROR(VLOOKUP(A61,'2.12 Abaca FAO'!$C$5:$D$11,2,FALSE),"-")</f>
        <v>-</v>
      </c>
      <c r="L61" s="13" t="str">
        <f>IFERROR(VLOOKUP(A61,'2.13 Kapok FAO'!$C$5:$D$6,2,FALSE),"-")</f>
        <v>-</v>
      </c>
      <c r="M61" s="13" t="str">
        <f>IFERROR(VLOOKUP(A61,'2.14 Fibre d''agave FAO'!$C$5:$D$12,2,FALSE),"-")</f>
        <v>-</v>
      </c>
      <c r="N61" s="13" t="str">
        <f>IFERROR(VLOOKUP(A61,'2.15 Ramie FAO'!$C$5:$D$10,2,FALSE),"-")</f>
        <v>-</v>
      </c>
    </row>
    <row r="62" spans="1:14" ht="31.5" customHeight="1" x14ac:dyDescent="0.35">
      <c r="A62" s="108" t="s">
        <v>279</v>
      </c>
      <c r="B62" s="108">
        <f t="shared" si="1"/>
        <v>0</v>
      </c>
      <c r="C62" s="13" t="str">
        <f>IFERROR(VLOOKUP(A62,'2.2 Coton égréné 2023 ICAC'!$C$8:$D$49,2,FALSE),"-")</f>
        <v>-</v>
      </c>
      <c r="D62" s="13" t="str">
        <f>IFERROR(VLOOKUP(A62,'2.4 Jute FAO'!$C$5:$D$26,2,FALSE),"-")</f>
        <v>-</v>
      </c>
      <c r="E62" s="13" t="str">
        <f>IFERROR(VLOOKUP(A62,'2.5 Coir FAO'!$C$5:$D$12,2,FALSE),"-")</f>
        <v>-</v>
      </c>
      <c r="F62" s="13" t="str">
        <f>IFERROR(VLOOKUP(A62,'2.6 Autres fibres tex FAO'!$C$5:$D$31,2,FALSE),"-")</f>
        <v>-</v>
      </c>
      <c r="G62" s="13" t="str">
        <f>IFERROR(VLOOKUP('2.1 Bilan Fibres végétales 2023'!A62,'2.7 Lin FAO'!$C$5:$D$31,2,FALSE),"-")</f>
        <v>-</v>
      </c>
      <c r="H62" s="13" t="str">
        <f>IFERROR(VLOOKUP(A62,'2.8 Chanvre FAO'!$C$5:$D$38,2,FALSE),"-")</f>
        <v>-</v>
      </c>
      <c r="I62" s="13" t="str">
        <f>IFERROR(VLOOKUP(A62,'2.10 Sisal FAO'!$C$5:$D$30,2,FALSE),"-")</f>
        <v>-</v>
      </c>
      <c r="J62" s="13" t="str">
        <f>IFERROR(VLOOKUP(A62,'2.11 Kénaf &amp; F.libériennes FAO'!$C$5:$D$27,2,FALSE),"-")</f>
        <v>-</v>
      </c>
      <c r="K62" s="13" t="str">
        <f>IFERROR(VLOOKUP(A62,'2.12 Abaca FAO'!$C$5:$D$11,2,FALSE),"-")</f>
        <v>-</v>
      </c>
      <c r="L62" s="13" t="str">
        <f>IFERROR(VLOOKUP(A62,'2.13 Kapok FAO'!$C$5:$D$6,2,FALSE),"-")</f>
        <v>-</v>
      </c>
      <c r="M62" s="13" t="str">
        <f>IFERROR(VLOOKUP(A62,'2.14 Fibre d''agave FAO'!$C$5:$D$12,2,FALSE),"-")</f>
        <v>-</v>
      </c>
      <c r="N62" s="13" t="str">
        <f>IFERROR(VLOOKUP(A62,'2.15 Ramie FAO'!$C$5:$D$10,2,FALSE),"-")</f>
        <v>-</v>
      </c>
    </row>
    <row r="63" spans="1:14" ht="31.5" customHeight="1" x14ac:dyDescent="0.35">
      <c r="A63" s="108" t="s">
        <v>281</v>
      </c>
      <c r="B63" s="108">
        <f t="shared" si="1"/>
        <v>14029</v>
      </c>
      <c r="C63" s="13">
        <f>IFERROR(VLOOKUP(A63,'2.2 Coton égréné 2023 ICAC'!$C$8:$D$49,2,FALSE),"-")</f>
        <v>14029</v>
      </c>
      <c r="D63" s="13" t="str">
        <f>IFERROR(VLOOKUP(A63,'2.4 Jute FAO'!$C$5:$D$26,2,FALSE),"-")</f>
        <v>-</v>
      </c>
      <c r="E63" s="13" t="str">
        <f>IFERROR(VLOOKUP(A63,'2.5 Coir FAO'!$C$5:$D$12,2,FALSE),"-")</f>
        <v>-</v>
      </c>
      <c r="F63" s="13" t="str">
        <f>IFERROR(VLOOKUP(A63,'2.6 Autres fibres tex FAO'!$C$5:$D$31,2,FALSE),"-")</f>
        <v>-</v>
      </c>
      <c r="G63" s="13" t="str">
        <f>IFERROR(VLOOKUP('2.1 Bilan Fibres végétales 2023'!A63,'2.7 Lin FAO'!$C$5:$D$31,2,FALSE),"-")</f>
        <v>-</v>
      </c>
      <c r="H63" s="13" t="str">
        <f>IFERROR(VLOOKUP(A63,'2.8 Chanvre FAO'!$C$5:$D$38,2,FALSE),"-")</f>
        <v>-</v>
      </c>
      <c r="I63" s="13" t="str">
        <f>IFERROR(VLOOKUP(A63,'2.10 Sisal FAO'!$C$5:$D$30,2,FALSE),"-")</f>
        <v>-</v>
      </c>
      <c r="J63" s="13" t="str">
        <f>IFERROR(VLOOKUP(A63,'2.11 Kénaf &amp; F.libériennes FAO'!$C$5:$D$27,2,FALSE),"-")</f>
        <v>-</v>
      </c>
      <c r="K63" s="13" t="str">
        <f>IFERROR(VLOOKUP(A63,'2.12 Abaca FAO'!$C$5:$D$11,2,FALSE),"-")</f>
        <v>-</v>
      </c>
      <c r="L63" s="13" t="str">
        <f>IFERROR(VLOOKUP(A63,'2.13 Kapok FAO'!$C$5:$D$6,2,FALSE),"-")</f>
        <v>-</v>
      </c>
      <c r="M63" s="13" t="str">
        <f>IFERROR(VLOOKUP(A63,'2.14 Fibre d''agave FAO'!$C$5:$D$12,2,FALSE),"-")</f>
        <v>-</v>
      </c>
      <c r="N63" s="13" t="str">
        <f>IFERROR(VLOOKUP(A63,'2.15 Ramie FAO'!$C$5:$D$10,2,FALSE),"-")</f>
        <v>-</v>
      </c>
    </row>
    <row r="64" spans="1:14" ht="31.5" customHeight="1" x14ac:dyDescent="0.35">
      <c r="A64" s="108" t="s">
        <v>282</v>
      </c>
      <c r="B64" s="108">
        <f t="shared" si="1"/>
        <v>3410</v>
      </c>
      <c r="C64" s="13" t="str">
        <f>IFERROR(VLOOKUP(A64,'2.2 Coton égréné 2023 ICAC'!$C$8:$D$49,2,FALSE),"-")</f>
        <v>-</v>
      </c>
      <c r="D64" s="13" t="str">
        <f>IFERROR(VLOOKUP(A64,'2.4 Jute FAO'!$C$5:$D$26,2,FALSE),"-")</f>
        <v>-</v>
      </c>
      <c r="E64" s="13" t="str">
        <f>IFERROR(VLOOKUP(A64,'2.5 Coir FAO'!$C$5:$D$12,2,FALSE),"-")</f>
        <v>-</v>
      </c>
      <c r="F64" s="13" t="str">
        <f>IFERROR(VLOOKUP(A64,'2.6 Autres fibres tex FAO'!$C$5:$D$31,2,FALSE),"-")</f>
        <v>-</v>
      </c>
      <c r="G64" s="13">
        <f>IFERROR(VLOOKUP('2.1 Bilan Fibres végétales 2023'!A64,'2.7 Lin FAO'!$C$5:$D$31,2,FALSE),"-")</f>
        <v>1060</v>
      </c>
      <c r="H64" s="13">
        <f>IFERROR(VLOOKUP(A64,'2.8 Chanvre FAO'!$C$5:$D$38,2,FALSE),"-")</f>
        <v>2350</v>
      </c>
      <c r="I64" s="13" t="str">
        <f>IFERROR(VLOOKUP(A64,'2.10 Sisal FAO'!$C$5:$D$30,2,FALSE),"-")</f>
        <v>-</v>
      </c>
      <c r="J64" s="13" t="str">
        <f>IFERROR(VLOOKUP(A64,'2.11 Kénaf &amp; F.libériennes FAO'!$C$5:$D$27,2,FALSE),"-")</f>
        <v>-</v>
      </c>
      <c r="K64" s="13" t="str">
        <f>IFERROR(VLOOKUP(A64,'2.12 Abaca FAO'!$C$5:$D$11,2,FALSE),"-")</f>
        <v>-</v>
      </c>
      <c r="L64" s="13" t="str">
        <f>IFERROR(VLOOKUP(A64,'2.13 Kapok FAO'!$C$5:$D$6,2,FALSE),"-")</f>
        <v>-</v>
      </c>
      <c r="M64" s="13" t="str">
        <f>IFERROR(VLOOKUP(A64,'2.14 Fibre d''agave FAO'!$C$5:$D$12,2,FALSE),"-")</f>
        <v>-</v>
      </c>
      <c r="N64" s="13" t="str">
        <f>IFERROR(VLOOKUP(A64,'2.15 Ramie FAO'!$C$5:$D$10,2,FALSE),"-")</f>
        <v>-</v>
      </c>
    </row>
    <row r="65" spans="1:14" ht="31.5" customHeight="1" x14ac:dyDescent="0.35">
      <c r="A65" s="108" t="s">
        <v>283</v>
      </c>
      <c r="B65" s="108">
        <f t="shared" si="1"/>
        <v>851.88</v>
      </c>
      <c r="C65" s="13" t="str">
        <f>IFERROR(VLOOKUP(A65,'2.2 Coton égréné 2023 ICAC'!$C$8:$D$49,2,FALSE),"-")</f>
        <v>-</v>
      </c>
      <c r="D65" s="13" t="str">
        <f>IFERROR(VLOOKUP(A65,'2.4 Jute FAO'!$C$5:$D$26,2,FALSE),"-")</f>
        <v>-</v>
      </c>
      <c r="E65" s="13" t="str">
        <f>IFERROR(VLOOKUP(A65,'2.5 Coir FAO'!$C$5:$D$12,2,FALSE),"-")</f>
        <v>-</v>
      </c>
      <c r="F65" s="13">
        <f>IFERROR(VLOOKUP(A65,'2.6 Autres fibres tex FAO'!$C$5:$D$31,2,FALSE),"-")</f>
        <v>411.88</v>
      </c>
      <c r="G65" s="13" t="str">
        <f>IFERROR(VLOOKUP('2.1 Bilan Fibres végétales 2023'!A65,'2.7 Lin FAO'!$C$5:$D$31,2,FALSE),"-")</f>
        <v>-</v>
      </c>
      <c r="H65" s="13" t="str">
        <f>IFERROR(VLOOKUP(A65,'2.8 Chanvre FAO'!$C$5:$D$38,2,FALSE),"-")</f>
        <v>-</v>
      </c>
      <c r="I65" s="13">
        <f>IFERROR(VLOOKUP(A65,'2.10 Sisal FAO'!$C$5:$D$30,2,FALSE),"-")</f>
        <v>440</v>
      </c>
      <c r="J65" s="13" t="str">
        <f>IFERROR(VLOOKUP(A65,'2.11 Kénaf &amp; F.libériennes FAO'!$C$5:$D$27,2,FALSE),"-")</f>
        <v>-</v>
      </c>
      <c r="K65" s="13" t="str">
        <f>IFERROR(VLOOKUP(A65,'2.12 Abaca FAO'!$C$5:$D$11,2,FALSE),"-")</f>
        <v>-</v>
      </c>
      <c r="L65" s="13" t="str">
        <f>IFERROR(VLOOKUP(A65,'2.13 Kapok FAO'!$C$5:$D$6,2,FALSE),"-")</f>
        <v>-</v>
      </c>
      <c r="M65" s="13" t="str">
        <f>IFERROR(VLOOKUP(A65,'2.14 Fibre d''agave FAO'!$C$5:$D$12,2,FALSE),"-")</f>
        <v>-</v>
      </c>
      <c r="N65" s="13" t="str">
        <f>IFERROR(VLOOKUP(A65,'2.15 Ramie FAO'!$C$5:$D$10,2,FALSE),"-")</f>
        <v>-</v>
      </c>
    </row>
    <row r="66" spans="1:14" ht="31.5" customHeight="1" x14ac:dyDescent="0.35">
      <c r="A66" s="108" t="s">
        <v>284</v>
      </c>
      <c r="B66" s="108">
        <f t="shared" si="1"/>
        <v>0.54</v>
      </c>
      <c r="C66" s="13" t="str">
        <f>IFERROR(VLOOKUP(A66,'2.2 Coton égréné 2023 ICAC'!$C$8:$D$49,2,FALSE),"-")</f>
        <v>-</v>
      </c>
      <c r="D66" s="13">
        <f>IFERROR(VLOOKUP(A66,'2.4 Jute FAO'!$C$5:$D$26,2,FALSE),"-")</f>
        <v>0</v>
      </c>
      <c r="E66" s="13" t="str">
        <f>IFERROR(VLOOKUP(A66,'2.5 Coir FAO'!$C$5:$D$12,2,FALSE),"-")</f>
        <v>-</v>
      </c>
      <c r="F66" s="13" t="str">
        <f>IFERROR(VLOOKUP(A66,'2.6 Autres fibres tex FAO'!$C$5:$D$31,2,FALSE),"-")</f>
        <v>-</v>
      </c>
      <c r="G66" s="13" t="str">
        <f>IFERROR(VLOOKUP('2.1 Bilan Fibres végétales 2023'!A66,'2.7 Lin FAO'!$C$5:$D$31,2,FALSE),"-")</f>
        <v>-</v>
      </c>
      <c r="H66" s="13">
        <f>IFERROR(VLOOKUP(A66,'2.8 Chanvre FAO'!$C$5:$D$38,2,FALSE),"-")</f>
        <v>0.54</v>
      </c>
      <c r="I66" s="13" t="str">
        <f>IFERROR(VLOOKUP(A66,'2.10 Sisal FAO'!$C$5:$D$30,2,FALSE),"-")</f>
        <v>-</v>
      </c>
      <c r="J66" s="13" t="str">
        <f>IFERROR(VLOOKUP(A66,'2.11 Kénaf &amp; F.libériennes FAO'!$C$5:$D$27,2,FALSE),"-")</f>
        <v>-</v>
      </c>
      <c r="K66" s="13" t="str">
        <f>IFERROR(VLOOKUP(A66,'2.12 Abaca FAO'!$C$5:$D$11,2,FALSE),"-")</f>
        <v>-</v>
      </c>
      <c r="L66" s="13" t="str">
        <f>IFERROR(VLOOKUP(A66,'2.13 Kapok FAO'!$C$5:$D$6,2,FALSE),"-")</f>
        <v>-</v>
      </c>
      <c r="M66" s="13" t="str">
        <f>IFERROR(VLOOKUP(A66,'2.14 Fibre d''agave FAO'!$C$5:$D$12,2,FALSE),"-")</f>
        <v>-</v>
      </c>
      <c r="N66" s="13">
        <f>IFERROR(VLOOKUP(A66,'2.15 Ramie FAO'!$C$5:$D$10,2,FALSE),"-")</f>
        <v>0</v>
      </c>
    </row>
    <row r="67" spans="1:14" ht="31.5" customHeight="1" x14ac:dyDescent="0.35">
      <c r="A67" s="108" t="s">
        <v>287</v>
      </c>
      <c r="B67" s="108">
        <f t="shared" si="1"/>
        <v>109241</v>
      </c>
      <c r="C67" s="13">
        <f>IFERROR(VLOOKUP(A67,'2.2 Coton égréné 2023 ICAC'!$C$8:$D$49,2,FALSE),"-")</f>
        <v>109241</v>
      </c>
      <c r="D67" s="13" t="str">
        <f>IFERROR(VLOOKUP(A67,'2.4 Jute FAO'!$C$5:$D$26,2,FALSE),"-")</f>
        <v>-</v>
      </c>
      <c r="E67" s="13" t="str">
        <f>IFERROR(VLOOKUP(A67,'2.5 Coir FAO'!$C$5:$D$12,2,FALSE),"-")</f>
        <v>-</v>
      </c>
      <c r="F67" s="13" t="str">
        <f>IFERROR(VLOOKUP(A67,'2.6 Autres fibres tex FAO'!$C$5:$D$31,2,FALSE),"-")</f>
        <v>-</v>
      </c>
      <c r="G67" s="13" t="str">
        <f>IFERROR(VLOOKUP('2.1 Bilan Fibres végétales 2023'!A67,'2.7 Lin FAO'!$C$5:$D$31,2,FALSE),"-")</f>
        <v>-</v>
      </c>
      <c r="H67" s="13" t="str">
        <f>IFERROR(VLOOKUP(A67,'2.8 Chanvre FAO'!$C$5:$D$38,2,FALSE),"-")</f>
        <v>-</v>
      </c>
      <c r="I67" s="13" t="str">
        <f>IFERROR(VLOOKUP(A67,'2.10 Sisal FAO'!$C$5:$D$30,2,FALSE),"-")</f>
        <v>-</v>
      </c>
      <c r="J67" s="13" t="str">
        <f>IFERROR(VLOOKUP(A67,'2.11 Kénaf &amp; F.libériennes FAO'!$C$5:$D$27,2,FALSE),"-")</f>
        <v>-</v>
      </c>
      <c r="K67" s="13" t="str">
        <f>IFERROR(VLOOKUP(A67,'2.12 Abaca FAO'!$C$5:$D$11,2,FALSE),"-")</f>
        <v>-</v>
      </c>
      <c r="L67" s="13" t="str">
        <f>IFERROR(VLOOKUP(A67,'2.13 Kapok FAO'!$C$5:$D$6,2,FALSE),"-")</f>
        <v>-</v>
      </c>
      <c r="M67" s="13" t="str">
        <f>IFERROR(VLOOKUP(A67,'2.14 Fibre d''agave FAO'!$C$5:$D$12,2,FALSE),"-")</f>
        <v>-</v>
      </c>
      <c r="N67" s="13" t="str">
        <f>IFERROR(VLOOKUP(A67,'2.15 Ramie FAO'!$C$5:$D$10,2,FALSE),"-")</f>
        <v>-</v>
      </c>
    </row>
    <row r="68" spans="1:14" ht="31.5" customHeight="1" x14ac:dyDescent="0.35">
      <c r="A68" s="108" t="s">
        <v>288</v>
      </c>
      <c r="B68" s="108">
        <f t="shared" si="1"/>
        <v>26998.93</v>
      </c>
      <c r="C68" s="13">
        <f>IFERROR(VLOOKUP(A68,'2.2 Coton égréné 2023 ICAC'!$C$8:$D$49,2,FALSE),"-")</f>
        <v>1370</v>
      </c>
      <c r="D68" s="13" t="str">
        <f>IFERROR(VLOOKUP(A68,'2.4 Jute FAO'!$C$5:$D$26,2,FALSE),"-")</f>
        <v>-</v>
      </c>
      <c r="E68" s="13" t="str">
        <f>IFERROR(VLOOKUP(A68,'2.5 Coir FAO'!$C$5:$D$12,2,FALSE),"-")</f>
        <v>-</v>
      </c>
      <c r="F68" s="13" t="str">
        <f>IFERROR(VLOOKUP(A68,'2.6 Autres fibres tex FAO'!$C$5:$D$31,2,FALSE),"-")</f>
        <v>-</v>
      </c>
      <c r="G68" s="13" t="str">
        <f>IFERROR(VLOOKUP('2.1 Bilan Fibres végétales 2023'!A68,'2.7 Lin FAO'!$C$5:$D$31,2,FALSE),"-")</f>
        <v>-</v>
      </c>
      <c r="H68" s="13" t="str">
        <f>IFERROR(VLOOKUP(A68,'2.8 Chanvre FAO'!$C$5:$D$38,2,FALSE),"-")</f>
        <v>-</v>
      </c>
      <c r="I68" s="13">
        <f>IFERROR(VLOOKUP(A68,'2.10 Sisal FAO'!$C$5:$D$30,2,FALSE),"-")</f>
        <v>25577</v>
      </c>
      <c r="J68" s="13" t="str">
        <f>IFERROR(VLOOKUP(A68,'2.11 Kénaf &amp; F.libériennes FAO'!$C$5:$D$27,2,FALSE),"-")</f>
        <v>-</v>
      </c>
      <c r="K68" s="13">
        <f>IFERROR(VLOOKUP(A68,'2.12 Abaca FAO'!$C$5:$D$11,2,FALSE),"-")</f>
        <v>51.93</v>
      </c>
      <c r="L68" s="13" t="str">
        <f>IFERROR(VLOOKUP(A68,'2.13 Kapok FAO'!$C$5:$D$6,2,FALSE),"-")</f>
        <v>-</v>
      </c>
      <c r="M68" s="13" t="str">
        <f>IFERROR(VLOOKUP(A68,'2.14 Fibre d''agave FAO'!$C$5:$D$12,2,FALSE),"-")</f>
        <v>-</v>
      </c>
      <c r="N68" s="13" t="str">
        <f>IFERROR(VLOOKUP(A68,'2.15 Ramie FAO'!$C$5:$D$10,2,FALSE),"-")</f>
        <v>-</v>
      </c>
    </row>
    <row r="69" spans="1:14" ht="31.5" customHeight="1" x14ac:dyDescent="0.35">
      <c r="A69" s="108" t="s">
        <v>289</v>
      </c>
      <c r="B69" s="108">
        <f t="shared" ref="B69:B100" si="2">SUM(C69:N69)</f>
        <v>18547</v>
      </c>
      <c r="C69" s="13">
        <f>IFERROR(VLOOKUP(A69,'2.2 Coton égréné 2023 ICAC'!$C$8:$D$49,2,FALSE),"-")</f>
        <v>18547</v>
      </c>
      <c r="D69" s="13" t="str">
        <f>IFERROR(VLOOKUP(A69,'2.4 Jute FAO'!$C$5:$D$26,2,FALSE),"-")</f>
        <v>-</v>
      </c>
      <c r="E69" s="13" t="str">
        <f>IFERROR(VLOOKUP(A69,'2.5 Coir FAO'!$C$5:$D$12,2,FALSE),"-")</f>
        <v>-</v>
      </c>
      <c r="F69" s="13" t="str">
        <f>IFERROR(VLOOKUP(A69,'2.6 Autres fibres tex FAO'!$C$5:$D$31,2,FALSE),"-")</f>
        <v>-</v>
      </c>
      <c r="G69" s="13" t="str">
        <f>IFERROR(VLOOKUP('2.1 Bilan Fibres végétales 2023'!A69,'2.7 Lin FAO'!$C$5:$D$31,2,FALSE),"-")</f>
        <v>-</v>
      </c>
      <c r="H69" s="13" t="str">
        <f>IFERROR(VLOOKUP(A69,'2.8 Chanvre FAO'!$C$5:$D$38,2,FALSE),"-")</f>
        <v>-</v>
      </c>
      <c r="I69" s="13" t="str">
        <f>IFERROR(VLOOKUP(A69,'2.10 Sisal FAO'!$C$5:$D$30,2,FALSE),"-")</f>
        <v>-</v>
      </c>
      <c r="J69" s="13" t="str">
        <f>IFERROR(VLOOKUP(A69,'2.11 Kénaf &amp; F.libériennes FAO'!$C$5:$D$27,2,FALSE),"-")</f>
        <v>-</v>
      </c>
      <c r="K69" s="13" t="str">
        <f>IFERROR(VLOOKUP(A69,'2.12 Abaca FAO'!$C$5:$D$11,2,FALSE),"-")</f>
        <v>-</v>
      </c>
      <c r="L69" s="13" t="str">
        <f>IFERROR(VLOOKUP(A69,'2.13 Kapok FAO'!$C$5:$D$6,2,FALSE),"-")</f>
        <v>-</v>
      </c>
      <c r="M69" s="13" t="str">
        <f>IFERROR(VLOOKUP(A69,'2.14 Fibre d''agave FAO'!$C$5:$D$12,2,FALSE),"-")</f>
        <v>-</v>
      </c>
      <c r="N69" s="13" t="str">
        <f>IFERROR(VLOOKUP(A69,'2.15 Ramie FAO'!$C$5:$D$10,2,FALSE),"-")</f>
        <v>-</v>
      </c>
    </row>
    <row r="70" spans="1:14" ht="31.5" customHeight="1" x14ac:dyDescent="0.35">
      <c r="A70" s="108" t="s">
        <v>670</v>
      </c>
      <c r="B70" s="108">
        <f t="shared" si="2"/>
        <v>2676.27</v>
      </c>
      <c r="C70" s="13" t="str">
        <f>IFERROR(VLOOKUP(A70,'2.2 Coton égréné 2023 ICAC'!$C$8:$D$49,2,FALSE),"-")</f>
        <v>-</v>
      </c>
      <c r="D70" s="13" t="str">
        <f>IFERROR(VLOOKUP(A70,'2.4 Jute FAO'!$C$5:$D$26,2,FALSE),"-")</f>
        <v>-</v>
      </c>
      <c r="E70" s="13" t="str">
        <f>IFERROR(VLOOKUP(A70,'2.5 Coir FAO'!$C$5:$D$12,2,FALSE),"-")</f>
        <v>-</v>
      </c>
      <c r="F70" s="13" t="str">
        <f>IFERROR(VLOOKUP(A70,'2.6 Autres fibres tex FAO'!$C$5:$D$31,2,FALSE),"-")</f>
        <v>-</v>
      </c>
      <c r="G70" s="13" t="str">
        <f>IFERROR(VLOOKUP('2.1 Bilan Fibres végétales 2023'!A70,'2.7 Lin FAO'!$C$5:$D$31,2,FALSE),"-")</f>
        <v>-</v>
      </c>
      <c r="H70" s="13" t="str">
        <f>IFERROR(VLOOKUP(A70,'2.8 Chanvre FAO'!$C$5:$D$38,2,FALSE),"-")</f>
        <v>-</v>
      </c>
      <c r="I70" s="13" t="str">
        <f>IFERROR(VLOOKUP(A70,'2.10 Sisal FAO'!$C$5:$D$30,2,FALSE),"-")</f>
        <v>-</v>
      </c>
      <c r="J70" s="13" t="str">
        <f>IFERROR(VLOOKUP(A70,'2.11 Kénaf &amp; F.libériennes FAO'!$C$5:$D$27,2,FALSE),"-")</f>
        <v>-</v>
      </c>
      <c r="K70" s="13" t="str">
        <f>IFERROR(VLOOKUP(A70,'2.12 Abaca FAO'!$C$5:$D$11,2,FALSE),"-")</f>
        <v>-</v>
      </c>
      <c r="L70" s="13" t="str">
        <f>IFERROR(VLOOKUP(A70,'2.13 Kapok FAO'!$C$5:$D$6,2,FALSE),"-")</f>
        <v>-</v>
      </c>
      <c r="M70" s="13" t="str">
        <f>IFERROR(VLOOKUP(A70,'2.14 Fibre d''agave FAO'!$C$5:$D$12,2,FALSE),"-")</f>
        <v>-</v>
      </c>
      <c r="N70" s="13">
        <f>IFERROR(VLOOKUP(A70,'2.15 Ramie FAO'!$C$5:$D$10,2,FALSE),"-")</f>
        <v>2676.27</v>
      </c>
    </row>
    <row r="71" spans="1:14" ht="31.5" customHeight="1" x14ac:dyDescent="0.35">
      <c r="A71" s="108" t="s">
        <v>293</v>
      </c>
      <c r="B71" s="108">
        <f t="shared" si="2"/>
        <v>0</v>
      </c>
      <c r="C71" s="13" t="str">
        <f>IFERROR(VLOOKUP(A71,'2.2 Coton égréné 2023 ICAC'!$C$8:$D$49,2,FALSE),"-")</f>
        <v>-</v>
      </c>
      <c r="D71" s="13" t="str">
        <f>IFERROR(VLOOKUP(A71,'2.4 Jute FAO'!$C$5:$D$26,2,FALSE),"-")</f>
        <v>-</v>
      </c>
      <c r="E71" s="13" t="str">
        <f>IFERROR(VLOOKUP(A71,'2.5 Coir FAO'!$C$5:$D$12,2,FALSE),"-")</f>
        <v>-</v>
      </c>
      <c r="F71" s="13" t="str">
        <f>IFERROR(VLOOKUP(A71,'2.6 Autres fibres tex FAO'!$C$5:$D$31,2,FALSE),"-")</f>
        <v>-</v>
      </c>
      <c r="G71" s="13" t="str">
        <f>IFERROR(VLOOKUP('2.1 Bilan Fibres végétales 2023'!A71,'2.7 Lin FAO'!$C$5:$D$31,2,FALSE),"-")</f>
        <v>-</v>
      </c>
      <c r="H71" s="13" t="str">
        <f>IFERROR(VLOOKUP(A71,'2.8 Chanvre FAO'!$C$5:$D$38,2,FALSE),"-")</f>
        <v>-</v>
      </c>
      <c r="I71" s="13" t="str">
        <f>IFERROR(VLOOKUP(A71,'2.10 Sisal FAO'!$C$5:$D$30,2,FALSE),"-")</f>
        <v>-</v>
      </c>
      <c r="J71" s="13" t="str">
        <f>IFERROR(VLOOKUP(A71,'2.11 Kénaf &amp; F.libériennes FAO'!$C$5:$D$27,2,FALSE),"-")</f>
        <v>-</v>
      </c>
      <c r="K71" s="13" t="str">
        <f>IFERROR(VLOOKUP(A71,'2.12 Abaca FAO'!$C$5:$D$11,2,FALSE),"-")</f>
        <v>-</v>
      </c>
      <c r="L71" s="13" t="str">
        <f>IFERROR(VLOOKUP(A71,'2.13 Kapok FAO'!$C$5:$D$6,2,FALSE),"-")</f>
        <v>-</v>
      </c>
      <c r="M71" s="13" t="str">
        <f>IFERROR(VLOOKUP(A71,'2.14 Fibre d''agave FAO'!$C$5:$D$12,2,FALSE),"-")</f>
        <v>-</v>
      </c>
      <c r="N71" s="13" t="str">
        <f>IFERROR(VLOOKUP(A71,'2.15 Ramie FAO'!$C$5:$D$10,2,FALSE),"-")</f>
        <v>-</v>
      </c>
    </row>
    <row r="72" spans="1:14" ht="31.5" customHeight="1" x14ac:dyDescent="0.35">
      <c r="A72" s="108" t="s">
        <v>297</v>
      </c>
      <c r="B72" s="108">
        <f t="shared" si="2"/>
        <v>2490</v>
      </c>
      <c r="C72" s="13" t="str">
        <f>IFERROR(VLOOKUP(A72,'2.2 Coton égréné 2023 ICAC'!$C$8:$D$49,2,FALSE),"-")</f>
        <v>-</v>
      </c>
      <c r="D72" s="13" t="str">
        <f>IFERROR(VLOOKUP(A72,'2.4 Jute FAO'!$C$5:$D$26,2,FALSE),"-")</f>
        <v>-</v>
      </c>
      <c r="E72" s="13" t="str">
        <f>IFERROR(VLOOKUP(A72,'2.5 Coir FAO'!$C$5:$D$12,2,FALSE),"-")</f>
        <v>-</v>
      </c>
      <c r="F72" s="13" t="str">
        <f>IFERROR(VLOOKUP(A72,'2.6 Autres fibres tex FAO'!$C$5:$D$31,2,FALSE),"-")</f>
        <v>-</v>
      </c>
      <c r="G72" s="13">
        <f>IFERROR(VLOOKUP('2.1 Bilan Fibres végétales 2023'!A72,'2.7 Lin FAO'!$C$5:$D$31,2,FALSE),"-")</f>
        <v>0</v>
      </c>
      <c r="H72" s="13">
        <f>IFERROR(VLOOKUP(A72,'2.8 Chanvre FAO'!$C$5:$D$38,2,FALSE),"-")</f>
        <v>2490</v>
      </c>
      <c r="I72" s="13" t="str">
        <f>IFERROR(VLOOKUP(A72,'2.10 Sisal FAO'!$C$5:$D$30,2,FALSE),"-")</f>
        <v>-</v>
      </c>
      <c r="J72" s="13" t="str">
        <f>IFERROR(VLOOKUP(A72,'2.11 Kénaf &amp; F.libériennes FAO'!$C$5:$D$27,2,FALSE),"-")</f>
        <v>-</v>
      </c>
      <c r="K72" s="13" t="str">
        <f>IFERROR(VLOOKUP(A72,'2.12 Abaca FAO'!$C$5:$D$11,2,FALSE),"-")</f>
        <v>-</v>
      </c>
      <c r="L72" s="13" t="str">
        <f>IFERROR(VLOOKUP(A72,'2.13 Kapok FAO'!$C$5:$D$6,2,FALSE),"-")</f>
        <v>-</v>
      </c>
      <c r="M72" s="13" t="str">
        <f>IFERROR(VLOOKUP(A72,'2.14 Fibre d''agave FAO'!$C$5:$D$12,2,FALSE),"-")</f>
        <v>-</v>
      </c>
      <c r="N72" s="13" t="str">
        <f>IFERROR(VLOOKUP(A72,'2.15 Ramie FAO'!$C$5:$D$10,2,FALSE),"-")</f>
        <v>-</v>
      </c>
    </row>
    <row r="73" spans="1:14" ht="31.5" customHeight="1" x14ac:dyDescent="0.35">
      <c r="A73" s="108" t="s">
        <v>298</v>
      </c>
      <c r="B73" s="108">
        <f t="shared" si="2"/>
        <v>0</v>
      </c>
      <c r="C73" s="13" t="str">
        <f>IFERROR(VLOOKUP(A73,'2.2 Coton égréné 2023 ICAC'!$C$8:$D$49,2,FALSE),"-")</f>
        <v>-</v>
      </c>
      <c r="D73" s="13" t="str">
        <f>IFERROR(VLOOKUP(A73,'2.4 Jute FAO'!$C$5:$D$26,2,FALSE),"-")</f>
        <v>-</v>
      </c>
      <c r="E73" s="13" t="str">
        <f>IFERROR(VLOOKUP(A73,'2.5 Coir FAO'!$C$5:$D$12,2,FALSE),"-")</f>
        <v>-</v>
      </c>
      <c r="F73" s="13" t="str">
        <f>IFERROR(VLOOKUP(A73,'2.6 Autres fibres tex FAO'!$C$5:$D$31,2,FALSE),"-")</f>
        <v>-</v>
      </c>
      <c r="G73" s="13">
        <f>IFERROR(VLOOKUP('2.1 Bilan Fibres végétales 2023'!A73,'2.7 Lin FAO'!$C$5:$D$31,2,FALSE),"-")</f>
        <v>0</v>
      </c>
      <c r="H73" s="13">
        <f>IFERROR(VLOOKUP(A73,'2.8 Chanvre FAO'!$C$5:$D$38,2,FALSE),"-")</f>
        <v>0</v>
      </c>
      <c r="I73" s="13" t="str">
        <f>IFERROR(VLOOKUP(A73,'2.10 Sisal FAO'!$C$5:$D$30,2,FALSE),"-")</f>
        <v>-</v>
      </c>
      <c r="J73" s="13" t="str">
        <f>IFERROR(VLOOKUP(A73,'2.11 Kénaf &amp; F.libériennes FAO'!$C$5:$D$27,2,FALSE),"-")</f>
        <v>-</v>
      </c>
      <c r="K73" s="13" t="str">
        <f>IFERROR(VLOOKUP(A73,'2.12 Abaca FAO'!$C$5:$D$11,2,FALSE),"-")</f>
        <v>-</v>
      </c>
      <c r="L73" s="13" t="str">
        <f>IFERROR(VLOOKUP(A73,'2.13 Kapok FAO'!$C$5:$D$6,2,FALSE),"-")</f>
        <v>-</v>
      </c>
      <c r="M73" s="13" t="str">
        <f>IFERROR(VLOOKUP(A73,'2.14 Fibre d''agave FAO'!$C$5:$D$12,2,FALSE),"-")</f>
        <v>-</v>
      </c>
      <c r="N73" s="13" t="str">
        <f>IFERROR(VLOOKUP(A73,'2.15 Ramie FAO'!$C$5:$D$10,2,FALSE),"-")</f>
        <v>-</v>
      </c>
    </row>
    <row r="74" spans="1:14" ht="31.5" customHeight="1" x14ac:dyDescent="0.35">
      <c r="A74" s="108" t="s">
        <v>300</v>
      </c>
      <c r="B74" s="108">
        <f t="shared" si="2"/>
        <v>24208.38</v>
      </c>
      <c r="C74" s="13" t="str">
        <f>IFERROR(VLOOKUP(A74,'2.2 Coton égréné 2023 ICAC'!$C$8:$D$49,2,FALSE),"-")</f>
        <v>-</v>
      </c>
      <c r="D74" s="13" t="str">
        <f>IFERROR(VLOOKUP(A74,'2.4 Jute FAO'!$C$5:$D$26,2,FALSE),"-")</f>
        <v>-</v>
      </c>
      <c r="E74" s="13" t="str">
        <f>IFERROR(VLOOKUP(A74,'2.5 Coir FAO'!$C$5:$D$12,2,FALSE),"-")</f>
        <v>-</v>
      </c>
      <c r="F74" s="13">
        <f>IFERROR(VLOOKUP(A74,'2.6 Autres fibres tex FAO'!$C$5:$D$31,2,FALSE),"-")</f>
        <v>6464.58</v>
      </c>
      <c r="G74" s="13" t="str">
        <f>IFERROR(VLOOKUP('2.1 Bilan Fibres végétales 2023'!A74,'2.7 Lin FAO'!$C$5:$D$31,2,FALSE),"-")</f>
        <v>-</v>
      </c>
      <c r="H74" s="13" t="str">
        <f>IFERROR(VLOOKUP(A74,'2.8 Chanvre FAO'!$C$5:$D$38,2,FALSE),"-")</f>
        <v>-</v>
      </c>
      <c r="I74" s="13">
        <f>IFERROR(VLOOKUP(A74,'2.10 Sisal FAO'!$C$5:$D$30,2,FALSE),"-")</f>
        <v>17585.46</v>
      </c>
      <c r="J74" s="13">
        <f>IFERROR(VLOOKUP(A74,'2.11 Kénaf &amp; F.libériennes FAO'!$C$5:$D$27,2,FALSE),"-")</f>
        <v>158.34</v>
      </c>
      <c r="K74" s="13" t="str">
        <f>IFERROR(VLOOKUP(A74,'2.12 Abaca FAO'!$C$5:$D$11,2,FALSE),"-")</f>
        <v>-</v>
      </c>
      <c r="L74" s="13" t="str">
        <f>IFERROR(VLOOKUP(A74,'2.13 Kapok FAO'!$C$5:$D$6,2,FALSE),"-")</f>
        <v>-</v>
      </c>
      <c r="M74" s="13" t="str">
        <f>IFERROR(VLOOKUP(A74,'2.14 Fibre d''agave FAO'!$C$5:$D$12,2,FALSE),"-")</f>
        <v>-</v>
      </c>
      <c r="N74" s="13" t="str">
        <f>IFERROR(VLOOKUP(A74,'2.15 Ramie FAO'!$C$5:$D$10,2,FALSE),"-")</f>
        <v>-</v>
      </c>
    </row>
    <row r="75" spans="1:14" ht="31.5" customHeight="1" x14ac:dyDescent="0.35">
      <c r="A75" s="108" t="s">
        <v>301</v>
      </c>
      <c r="B75" s="108">
        <f t="shared" si="2"/>
        <v>26010.13</v>
      </c>
      <c r="C75" s="13" t="str">
        <f>IFERROR(VLOOKUP(A75,'2.2 Coton égréné 2023 ICAC'!$C$8:$D$49,2,FALSE),"-")</f>
        <v>-</v>
      </c>
      <c r="D75" s="13" t="str">
        <f>IFERROR(VLOOKUP(A75,'2.4 Jute FAO'!$C$5:$D$26,2,FALSE),"-")</f>
        <v>-</v>
      </c>
      <c r="E75" s="13">
        <f>IFERROR(VLOOKUP(A75,'2.5 Coir FAO'!$C$5:$D$12,2,FALSE),"-")</f>
        <v>21648.97</v>
      </c>
      <c r="F75" s="13" t="str">
        <f>IFERROR(VLOOKUP(A75,'2.6 Autres fibres tex FAO'!$C$5:$D$31,2,FALSE),"-")</f>
        <v>-</v>
      </c>
      <c r="G75" s="13" t="str">
        <f>IFERROR(VLOOKUP('2.1 Bilan Fibres végétales 2023'!A75,'2.7 Lin FAO'!$C$5:$D$31,2,FALSE),"-")</f>
        <v>-</v>
      </c>
      <c r="H75" s="13" t="str">
        <f>IFERROR(VLOOKUP(A75,'2.8 Chanvre FAO'!$C$5:$D$38,2,FALSE),"-")</f>
        <v>-</v>
      </c>
      <c r="I75" s="13" t="str">
        <f>IFERROR(VLOOKUP(A75,'2.10 Sisal FAO'!$C$5:$D$30,2,FALSE),"-")</f>
        <v>-</v>
      </c>
      <c r="J75" s="13">
        <f>IFERROR(VLOOKUP(A75,'2.11 Kénaf &amp; F.libériennes FAO'!$C$5:$D$27,2,FALSE),"-")</f>
        <v>4361.16</v>
      </c>
      <c r="K75" s="13">
        <f>IFERROR(VLOOKUP(A75,'2.12 Abaca FAO'!$C$5:$D$11,2,FALSE),"-")</f>
        <v>0</v>
      </c>
      <c r="L75" s="13" t="str">
        <f>IFERROR(VLOOKUP(A75,'2.13 Kapok FAO'!$C$5:$D$6,2,FALSE),"-")</f>
        <v>-</v>
      </c>
      <c r="M75" s="13" t="str">
        <f>IFERROR(VLOOKUP(A75,'2.14 Fibre d''agave FAO'!$C$5:$D$12,2,FALSE),"-")</f>
        <v>-</v>
      </c>
      <c r="N75" s="13" t="str">
        <f>IFERROR(VLOOKUP(A75,'2.15 Ramie FAO'!$C$5:$D$10,2,FALSE),"-")</f>
        <v>-</v>
      </c>
    </row>
    <row r="76" spans="1:14" ht="31.5" customHeight="1" x14ac:dyDescent="0.35">
      <c r="A76" s="108" t="s">
        <v>302</v>
      </c>
      <c r="B76" s="108">
        <f t="shared" si="2"/>
        <v>3495.72</v>
      </c>
      <c r="C76" s="13">
        <f>IFERROR(VLOOKUP(A76,'2.2 Coton égréné 2023 ICAC'!$C$8:$D$49,2,FALSE),"-")</f>
        <v>3357</v>
      </c>
      <c r="D76" s="13" t="str">
        <f>IFERROR(VLOOKUP(A76,'2.4 Jute FAO'!$C$5:$D$26,2,FALSE),"-")</f>
        <v>-</v>
      </c>
      <c r="E76" s="13" t="str">
        <f>IFERROR(VLOOKUP(A76,'2.5 Coir FAO'!$C$5:$D$12,2,FALSE),"-")</f>
        <v>-</v>
      </c>
      <c r="F76" s="13" t="str">
        <f>IFERROR(VLOOKUP(A76,'2.6 Autres fibres tex FAO'!$C$5:$D$31,2,FALSE),"-")</f>
        <v>-</v>
      </c>
      <c r="G76" s="13" t="str">
        <f>IFERROR(VLOOKUP('2.1 Bilan Fibres végétales 2023'!A76,'2.7 Lin FAO'!$C$5:$D$31,2,FALSE),"-")</f>
        <v>-</v>
      </c>
      <c r="H76" s="13" t="str">
        <f>IFERROR(VLOOKUP(A76,'2.8 Chanvre FAO'!$C$5:$D$38,2,FALSE),"-")</f>
        <v>-</v>
      </c>
      <c r="I76" s="13">
        <f>IFERROR(VLOOKUP(A76,'2.10 Sisal FAO'!$C$5:$D$30,2,FALSE),"-")</f>
        <v>138.72</v>
      </c>
      <c r="J76" s="13" t="str">
        <f>IFERROR(VLOOKUP(A76,'2.11 Kénaf &amp; F.libériennes FAO'!$C$5:$D$27,2,FALSE),"-")</f>
        <v>-</v>
      </c>
      <c r="K76" s="13" t="str">
        <f>IFERROR(VLOOKUP(A76,'2.12 Abaca FAO'!$C$5:$D$11,2,FALSE),"-")</f>
        <v>-</v>
      </c>
      <c r="L76" s="13" t="str">
        <f>IFERROR(VLOOKUP(A76,'2.13 Kapok FAO'!$C$5:$D$6,2,FALSE),"-")</f>
        <v>-</v>
      </c>
      <c r="M76" s="13" t="str">
        <f>IFERROR(VLOOKUP(A76,'2.14 Fibre d''agave FAO'!$C$5:$D$12,2,FALSE),"-")</f>
        <v>-</v>
      </c>
      <c r="N76" s="13" t="str">
        <f>IFERROR(VLOOKUP(A76,'2.15 Ramie FAO'!$C$5:$D$10,2,FALSE),"-")</f>
        <v>-</v>
      </c>
    </row>
    <row r="77" spans="1:14" ht="31.5" customHeight="1" x14ac:dyDescent="0.35">
      <c r="A77" s="108" t="s">
        <v>303</v>
      </c>
      <c r="B77" s="108">
        <f t="shared" si="2"/>
        <v>277684.47999999998</v>
      </c>
      <c r="C77" s="13">
        <f>IFERROR(VLOOKUP(A77,'2.2 Coton égréné 2023 ICAC'!$C$8:$D$49,2,FALSE),"-")</f>
        <v>276205</v>
      </c>
      <c r="D77" s="13" t="str">
        <f>IFERROR(VLOOKUP(A77,'2.4 Jute FAO'!$C$5:$D$26,2,FALSE),"-")</f>
        <v>-</v>
      </c>
      <c r="E77" s="13" t="str">
        <f>IFERROR(VLOOKUP(A77,'2.5 Coir FAO'!$C$5:$D$12,2,FALSE),"-")</f>
        <v>-</v>
      </c>
      <c r="F77" s="13" t="str">
        <f>IFERROR(VLOOKUP(A77,'2.6 Autres fibres tex FAO'!$C$5:$D$31,2,FALSE),"-")</f>
        <v>-</v>
      </c>
      <c r="G77" s="13" t="str">
        <f>IFERROR(VLOOKUP('2.1 Bilan Fibres végétales 2023'!A77,'2.7 Lin FAO'!$C$5:$D$31,2,FALSE),"-")</f>
        <v>-</v>
      </c>
      <c r="H77" s="13" t="str">
        <f>IFERROR(VLOOKUP(A77,'2.8 Chanvre FAO'!$C$5:$D$38,2,FALSE),"-")</f>
        <v>-</v>
      </c>
      <c r="I77" s="13" t="str">
        <f>IFERROR(VLOOKUP(A77,'2.10 Sisal FAO'!$C$5:$D$30,2,FALSE),"-")</f>
        <v>-</v>
      </c>
      <c r="J77" s="13">
        <f>IFERROR(VLOOKUP(A77,'2.11 Kénaf &amp; F.libériennes FAO'!$C$5:$D$27,2,FALSE),"-")</f>
        <v>1479.48</v>
      </c>
      <c r="K77" s="13" t="str">
        <f>IFERROR(VLOOKUP(A77,'2.12 Abaca FAO'!$C$5:$D$11,2,FALSE),"-")</f>
        <v>-</v>
      </c>
      <c r="L77" s="13" t="str">
        <f>IFERROR(VLOOKUP(A77,'2.13 Kapok FAO'!$C$5:$D$6,2,FALSE),"-")</f>
        <v>-</v>
      </c>
      <c r="M77" s="13" t="str">
        <f>IFERROR(VLOOKUP(A77,'2.14 Fibre d''agave FAO'!$C$5:$D$12,2,FALSE),"-")</f>
        <v>-</v>
      </c>
      <c r="N77" s="13" t="str">
        <f>IFERROR(VLOOKUP(A77,'2.15 Ramie FAO'!$C$5:$D$10,2,FALSE),"-")</f>
        <v>-</v>
      </c>
    </row>
    <row r="78" spans="1:14" ht="31.5" customHeight="1" x14ac:dyDescent="0.35">
      <c r="A78" s="108" t="s">
        <v>304</v>
      </c>
      <c r="B78" s="108">
        <f t="shared" si="2"/>
        <v>0</v>
      </c>
      <c r="C78" s="13" t="str">
        <f>IFERROR(VLOOKUP(A78,'2.2 Coton égréné 2023 ICAC'!$C$8:$D$49,2,FALSE),"-")</f>
        <v>-</v>
      </c>
      <c r="D78" s="13" t="str">
        <f>IFERROR(VLOOKUP(A78,'2.4 Jute FAO'!$C$5:$D$26,2,FALSE),"-")</f>
        <v>-</v>
      </c>
      <c r="E78" s="13" t="str">
        <f>IFERROR(VLOOKUP(A78,'2.5 Coir FAO'!$C$5:$D$12,2,FALSE),"-")</f>
        <v>-</v>
      </c>
      <c r="F78" s="13" t="str">
        <f>IFERROR(VLOOKUP(A78,'2.6 Autres fibres tex FAO'!$C$5:$D$31,2,FALSE),"-")</f>
        <v>-</v>
      </c>
      <c r="G78" s="13">
        <f>IFERROR(VLOOKUP('2.1 Bilan Fibres végétales 2023'!A78,'2.7 Lin FAO'!$C$5:$D$31,2,FALSE),"-")</f>
        <v>0</v>
      </c>
      <c r="H78" s="13">
        <f>IFERROR(VLOOKUP(A78,'2.8 Chanvre FAO'!$C$5:$D$38,2,FALSE),"-")</f>
        <v>0</v>
      </c>
      <c r="I78" s="13" t="str">
        <f>IFERROR(VLOOKUP(A78,'2.10 Sisal FAO'!$C$5:$D$30,2,FALSE),"-")</f>
        <v>-</v>
      </c>
      <c r="J78" s="13" t="str">
        <f>IFERROR(VLOOKUP(A78,'2.11 Kénaf &amp; F.libériennes FAO'!$C$5:$D$27,2,FALSE),"-")</f>
        <v>-</v>
      </c>
      <c r="K78" s="13" t="str">
        <f>IFERROR(VLOOKUP(A78,'2.12 Abaca FAO'!$C$5:$D$11,2,FALSE),"-")</f>
        <v>-</v>
      </c>
      <c r="L78" s="13" t="str">
        <f>IFERROR(VLOOKUP(A78,'2.13 Kapok FAO'!$C$5:$D$6,2,FALSE),"-")</f>
        <v>-</v>
      </c>
      <c r="M78" s="13" t="str">
        <f>IFERROR(VLOOKUP(A78,'2.14 Fibre d''agave FAO'!$C$5:$D$12,2,FALSE),"-")</f>
        <v>-</v>
      </c>
      <c r="N78" s="13" t="str">
        <f>IFERROR(VLOOKUP(A78,'2.15 Ramie FAO'!$C$5:$D$10,2,FALSE),"-")</f>
        <v>-</v>
      </c>
    </row>
    <row r="79" spans="1:14" ht="31.5" customHeight="1" x14ac:dyDescent="0.35">
      <c r="A79" s="108" t="s">
        <v>305</v>
      </c>
      <c r="B79" s="108">
        <f t="shared" si="2"/>
        <v>1691.2</v>
      </c>
      <c r="C79" s="13" t="str">
        <f>IFERROR(VLOOKUP(A79,'2.2 Coton égréné 2023 ICAC'!$C$8:$D$49,2,FALSE),"-")</f>
        <v>-</v>
      </c>
      <c r="D79" s="13" t="str">
        <f>IFERROR(VLOOKUP(A79,'2.4 Jute FAO'!$C$5:$D$26,2,FALSE),"-")</f>
        <v>-</v>
      </c>
      <c r="E79" s="13" t="str">
        <f>IFERROR(VLOOKUP(A79,'2.5 Coir FAO'!$C$5:$D$12,2,FALSE),"-")</f>
        <v>-</v>
      </c>
      <c r="F79" s="13" t="str">
        <f>IFERROR(VLOOKUP(A79,'2.6 Autres fibres tex FAO'!$C$5:$D$31,2,FALSE),"-")</f>
        <v>-</v>
      </c>
      <c r="G79" s="13" t="str">
        <f>IFERROR(VLOOKUP('2.1 Bilan Fibres végétales 2023'!A79,'2.7 Lin FAO'!$C$5:$D$31,2,FALSE),"-")</f>
        <v>-</v>
      </c>
      <c r="H79" s="13" t="str">
        <f>IFERROR(VLOOKUP(A79,'2.8 Chanvre FAO'!$C$5:$D$38,2,FALSE),"-")</f>
        <v>-</v>
      </c>
      <c r="I79" s="13">
        <f>IFERROR(VLOOKUP(A79,'2.10 Sisal FAO'!$C$5:$D$30,2,FALSE),"-")</f>
        <v>1691.2</v>
      </c>
      <c r="J79" s="13" t="str">
        <f>IFERROR(VLOOKUP(A79,'2.11 Kénaf &amp; F.libériennes FAO'!$C$5:$D$27,2,FALSE),"-")</f>
        <v>-</v>
      </c>
      <c r="K79" s="13" t="str">
        <f>IFERROR(VLOOKUP(A79,'2.12 Abaca FAO'!$C$5:$D$11,2,FALSE),"-")</f>
        <v>-</v>
      </c>
      <c r="L79" s="13" t="str">
        <f>IFERROR(VLOOKUP(A79,'2.13 Kapok FAO'!$C$5:$D$6,2,FALSE),"-")</f>
        <v>-</v>
      </c>
      <c r="M79" s="13" t="str">
        <f>IFERROR(VLOOKUP(A79,'2.14 Fibre d''agave FAO'!$C$5:$D$12,2,FALSE),"-")</f>
        <v>-</v>
      </c>
      <c r="N79" s="13" t="str">
        <f>IFERROR(VLOOKUP(A79,'2.15 Ramie FAO'!$C$5:$D$10,2,FALSE),"-")</f>
        <v>-</v>
      </c>
    </row>
    <row r="80" spans="1:14" ht="31.5" customHeight="1" x14ac:dyDescent="0.35">
      <c r="A80" s="108" t="s">
        <v>308</v>
      </c>
      <c r="B80" s="108">
        <f t="shared" si="2"/>
        <v>230871.27</v>
      </c>
      <c r="C80" s="13">
        <f>IFERROR(VLOOKUP(A80,'2.2 Coton égréné 2023 ICAC'!$C$8:$D$49,2,FALSE),"-")</f>
        <v>217840</v>
      </c>
      <c r="D80" s="13" t="str">
        <f>IFERROR(VLOOKUP(A80,'2.4 Jute FAO'!$C$5:$D$26,2,FALSE),"-")</f>
        <v>-</v>
      </c>
      <c r="E80" s="13" t="str">
        <f>IFERROR(VLOOKUP(A80,'2.5 Coir FAO'!$C$5:$D$12,2,FALSE),"-")</f>
        <v>-</v>
      </c>
      <c r="F80" s="13" t="str">
        <f>IFERROR(VLOOKUP(A80,'2.6 Autres fibres tex FAO'!$C$5:$D$31,2,FALSE),"-")</f>
        <v>-</v>
      </c>
      <c r="G80" s="13" t="str">
        <f>IFERROR(VLOOKUP('2.1 Bilan Fibres végétales 2023'!A80,'2.7 Lin FAO'!$C$5:$D$31,2,FALSE),"-")</f>
        <v>-</v>
      </c>
      <c r="H80" s="13" t="str">
        <f>IFERROR(VLOOKUP(A80,'2.8 Chanvre FAO'!$C$5:$D$38,2,FALSE),"-")</f>
        <v>-</v>
      </c>
      <c r="I80" s="13">
        <f>IFERROR(VLOOKUP(A80,'2.10 Sisal FAO'!$C$5:$D$30,2,FALSE),"-")</f>
        <v>6894</v>
      </c>
      <c r="J80" s="13" t="str">
        <f>IFERROR(VLOOKUP(A80,'2.11 Kénaf &amp; F.libériennes FAO'!$C$5:$D$27,2,FALSE),"-")</f>
        <v>-</v>
      </c>
      <c r="K80" s="13" t="str">
        <f>IFERROR(VLOOKUP(A80,'2.12 Abaca FAO'!$C$5:$D$11,2,FALSE),"-")</f>
        <v>-</v>
      </c>
      <c r="L80" s="13" t="str">
        <f>IFERROR(VLOOKUP(A80,'2.13 Kapok FAO'!$C$5:$D$6,2,FALSE),"-")</f>
        <v>-</v>
      </c>
      <c r="M80" s="13">
        <f>IFERROR(VLOOKUP(A80,'2.14 Fibre d''agave FAO'!$C$5:$D$12,2,FALSE),"-")</f>
        <v>6137.27</v>
      </c>
      <c r="N80" s="13" t="str">
        <f>IFERROR(VLOOKUP(A80,'2.15 Ramie FAO'!$C$5:$D$10,2,FALSE),"-")</f>
        <v>-</v>
      </c>
    </row>
    <row r="81" spans="1:14" ht="31.5" customHeight="1" x14ac:dyDescent="0.35">
      <c r="A81" s="108" t="s">
        <v>673</v>
      </c>
      <c r="B81" s="108">
        <f t="shared" si="2"/>
        <v>0</v>
      </c>
      <c r="C81" s="13" t="str">
        <f>IFERROR(VLOOKUP(A81,'2.2 Coton égréné 2023 ICAC'!$C$8:$D$49,2,FALSE),"-")</f>
        <v>-</v>
      </c>
      <c r="D81" s="13" t="str">
        <f>IFERROR(VLOOKUP(A81,'2.4 Jute FAO'!$C$5:$D$26,2,FALSE),"-")</f>
        <v>-</v>
      </c>
      <c r="E81" s="13" t="str">
        <f>IFERROR(VLOOKUP(A81,'2.5 Coir FAO'!$C$5:$D$12,2,FALSE),"-")</f>
        <v>-</v>
      </c>
      <c r="F81" s="13" t="str">
        <f>IFERROR(VLOOKUP(A81,'2.6 Autres fibres tex FAO'!$C$5:$D$31,2,FALSE),"-")</f>
        <v>-</v>
      </c>
      <c r="G81" s="13" t="str">
        <f>IFERROR(VLOOKUP('2.1 Bilan Fibres végétales 2023'!A81,'2.7 Lin FAO'!$C$5:$D$31,2,FALSE),"-")</f>
        <v>-</v>
      </c>
      <c r="H81" s="13" t="str">
        <f>IFERROR(VLOOKUP(A81,'2.8 Chanvre FAO'!$C$5:$D$38,2,FALSE),"-")</f>
        <v>-</v>
      </c>
      <c r="I81" s="13" t="str">
        <f>IFERROR(VLOOKUP(A81,'2.10 Sisal FAO'!$C$5:$D$30,2,FALSE),"-")</f>
        <v>-</v>
      </c>
      <c r="J81" s="13" t="str">
        <f>IFERROR(VLOOKUP(A81,'2.11 Kénaf &amp; F.libériennes FAO'!$C$5:$D$27,2,FALSE),"-")</f>
        <v>-</v>
      </c>
      <c r="K81" s="13" t="str">
        <f>IFERROR(VLOOKUP(A81,'2.12 Abaca FAO'!$C$5:$D$11,2,FALSE),"-")</f>
        <v>-</v>
      </c>
      <c r="L81" s="13" t="str">
        <f>IFERROR(VLOOKUP(A81,'2.13 Kapok FAO'!$C$5:$D$6,2,FALSE),"-")</f>
        <v>-</v>
      </c>
      <c r="M81" s="13" t="str">
        <f>IFERROR(VLOOKUP(A81,'2.14 Fibre d''agave FAO'!$C$5:$D$12,2,FALSE),"-")</f>
        <v>-</v>
      </c>
      <c r="N81" s="13" t="str">
        <f>IFERROR(VLOOKUP(A81,'2.15 Ramie FAO'!$C$5:$D$10,2,FALSE),"-")</f>
        <v>-</v>
      </c>
    </row>
    <row r="82" spans="1:14" ht="31.5" customHeight="1" x14ac:dyDescent="0.35">
      <c r="A82" s="108" t="s">
        <v>311</v>
      </c>
      <c r="B82" s="108">
        <f t="shared" si="2"/>
        <v>27855.059999999998</v>
      </c>
      <c r="C82" s="13">
        <f>IFERROR(VLOOKUP(A82,'2.2 Coton égréné 2023 ICAC'!$C$8:$D$49,2,FALSE),"-")</f>
        <v>23516</v>
      </c>
      <c r="D82" s="13" t="str">
        <f>IFERROR(VLOOKUP(A82,'2.4 Jute FAO'!$C$5:$D$26,2,FALSE),"-")</f>
        <v>-</v>
      </c>
      <c r="E82" s="13" t="str">
        <f>IFERROR(VLOOKUP(A82,'2.5 Coir FAO'!$C$5:$D$12,2,FALSE),"-")</f>
        <v>-</v>
      </c>
      <c r="F82" s="13" t="str">
        <f>IFERROR(VLOOKUP(A82,'2.6 Autres fibres tex FAO'!$C$5:$D$31,2,FALSE),"-")</f>
        <v>-</v>
      </c>
      <c r="G82" s="13" t="str">
        <f>IFERROR(VLOOKUP('2.1 Bilan Fibres végétales 2023'!A82,'2.7 Lin FAO'!$C$5:$D$31,2,FALSE),"-")</f>
        <v>-</v>
      </c>
      <c r="H82" s="13" t="str">
        <f>IFERROR(VLOOKUP(A82,'2.8 Chanvre FAO'!$C$5:$D$38,2,FALSE),"-")</f>
        <v>-</v>
      </c>
      <c r="I82" s="13">
        <f>IFERROR(VLOOKUP(A82,'2.10 Sisal FAO'!$C$5:$D$30,2,FALSE),"-")</f>
        <v>609.6</v>
      </c>
      <c r="J82" s="13">
        <f>IFERROR(VLOOKUP(A82,'2.11 Kénaf &amp; F.libériennes FAO'!$C$5:$D$27,2,FALSE),"-")</f>
        <v>3729.46</v>
      </c>
      <c r="K82" s="13" t="str">
        <f>IFERROR(VLOOKUP(A82,'2.12 Abaca FAO'!$C$5:$D$11,2,FALSE),"-")</f>
        <v>-</v>
      </c>
      <c r="L82" s="13" t="str">
        <f>IFERROR(VLOOKUP(A82,'2.13 Kapok FAO'!$C$5:$D$6,2,FALSE),"-")</f>
        <v>-</v>
      </c>
      <c r="M82" s="13" t="str">
        <f>IFERROR(VLOOKUP(A82,'2.14 Fibre d''agave FAO'!$C$5:$D$12,2,FALSE),"-")</f>
        <v>-</v>
      </c>
      <c r="N82" s="13" t="str">
        <f>IFERROR(VLOOKUP(A82,'2.15 Ramie FAO'!$C$5:$D$10,2,FALSE),"-")</f>
        <v>-</v>
      </c>
    </row>
    <row r="83" spans="1:14" ht="31.5" customHeight="1" x14ac:dyDescent="0.35">
      <c r="A83" s="108" t="s">
        <v>313</v>
      </c>
      <c r="B83" s="108">
        <f t="shared" si="2"/>
        <v>10204.68</v>
      </c>
      <c r="C83" s="13" t="str">
        <f>IFERROR(VLOOKUP(A83,'2.2 Coton égréné 2023 ICAC'!$C$8:$D$49,2,FALSE),"-")</f>
        <v>-</v>
      </c>
      <c r="D83" s="13">
        <f>IFERROR(VLOOKUP(A83,'2.4 Jute FAO'!$C$5:$D$26,2,FALSE),"-")</f>
        <v>10204.68</v>
      </c>
      <c r="E83" s="13" t="str">
        <f>IFERROR(VLOOKUP(A83,'2.5 Coir FAO'!$C$5:$D$12,2,FALSE),"-")</f>
        <v>-</v>
      </c>
      <c r="F83" s="13" t="str">
        <f>IFERROR(VLOOKUP(A83,'2.6 Autres fibres tex FAO'!$C$5:$D$31,2,FALSE),"-")</f>
        <v>-</v>
      </c>
      <c r="G83" s="13" t="str">
        <f>IFERROR(VLOOKUP('2.1 Bilan Fibres végétales 2023'!A83,'2.7 Lin FAO'!$C$5:$D$31,2,FALSE),"-")</f>
        <v>-</v>
      </c>
      <c r="H83" s="13" t="str">
        <f>IFERROR(VLOOKUP(A83,'2.8 Chanvre FAO'!$C$5:$D$38,2,FALSE),"-")</f>
        <v>-</v>
      </c>
      <c r="I83" s="13" t="str">
        <f>IFERROR(VLOOKUP(A83,'2.10 Sisal FAO'!$C$5:$D$30,2,FALSE),"-")</f>
        <v>-</v>
      </c>
      <c r="J83" s="13" t="str">
        <f>IFERROR(VLOOKUP(A83,'2.11 Kénaf &amp; F.libériennes FAO'!$C$5:$D$27,2,FALSE),"-")</f>
        <v>-</v>
      </c>
      <c r="K83" s="13" t="str">
        <f>IFERROR(VLOOKUP(A83,'2.12 Abaca FAO'!$C$5:$D$11,2,FALSE),"-")</f>
        <v>-</v>
      </c>
      <c r="L83" s="13" t="str">
        <f>IFERROR(VLOOKUP(A83,'2.13 Kapok FAO'!$C$5:$D$6,2,FALSE),"-")</f>
        <v>-</v>
      </c>
      <c r="M83" s="13" t="str">
        <f>IFERROR(VLOOKUP(A83,'2.14 Fibre d''agave FAO'!$C$5:$D$12,2,FALSE),"-")</f>
        <v>-</v>
      </c>
      <c r="N83" s="13" t="str">
        <f>IFERROR(VLOOKUP(A83,'2.15 Ramie FAO'!$C$5:$D$10,2,FALSE),"-")</f>
        <v>-</v>
      </c>
    </row>
    <row r="84" spans="1:14" ht="31.5" customHeight="1" x14ac:dyDescent="0.35">
      <c r="A84" s="108" t="s">
        <v>314</v>
      </c>
      <c r="B84" s="108">
        <f t="shared" si="2"/>
        <v>5357.76</v>
      </c>
      <c r="C84" s="13" t="str">
        <f>IFERROR(VLOOKUP(A84,'2.2 Coton égréné 2023 ICAC'!$C$8:$D$49,2,FALSE),"-")</f>
        <v>-</v>
      </c>
      <c r="D84" s="13" t="str">
        <f>IFERROR(VLOOKUP(A84,'2.4 Jute FAO'!$C$5:$D$26,2,FALSE),"-")</f>
        <v>-</v>
      </c>
      <c r="E84" s="13" t="str">
        <f>IFERROR(VLOOKUP(A84,'2.5 Coir FAO'!$C$5:$D$12,2,FALSE),"-")</f>
        <v>-</v>
      </c>
      <c r="F84" s="13" t="str">
        <f>IFERROR(VLOOKUP(A84,'2.6 Autres fibres tex FAO'!$C$5:$D$31,2,FALSE),"-")</f>
        <v>-</v>
      </c>
      <c r="G84" s="13" t="str">
        <f>IFERROR(VLOOKUP('2.1 Bilan Fibres végétales 2023'!A84,'2.7 Lin FAO'!$C$5:$D$31,2,FALSE),"-")</f>
        <v>-</v>
      </c>
      <c r="H84" s="13" t="str">
        <f>IFERROR(VLOOKUP(A84,'2.8 Chanvre FAO'!$C$5:$D$38,2,FALSE),"-")</f>
        <v>-</v>
      </c>
      <c r="I84" s="13" t="str">
        <f>IFERROR(VLOOKUP(A84,'2.10 Sisal FAO'!$C$5:$D$30,2,FALSE),"-")</f>
        <v>-</v>
      </c>
      <c r="J84" s="13" t="str">
        <f>IFERROR(VLOOKUP(A84,'2.11 Kénaf &amp; F.libériennes FAO'!$C$5:$D$27,2,FALSE),"-")</f>
        <v>-</v>
      </c>
      <c r="K84" s="13" t="str">
        <f>IFERROR(VLOOKUP(A84,'2.12 Abaca FAO'!$C$5:$D$11,2,FALSE),"-")</f>
        <v>-</v>
      </c>
      <c r="L84" s="13" t="str">
        <f>IFERROR(VLOOKUP(A84,'2.13 Kapok FAO'!$C$5:$D$6,2,FALSE),"-")</f>
        <v>-</v>
      </c>
      <c r="M84" s="13">
        <f>IFERROR(VLOOKUP(A84,'2.14 Fibre d''agave FAO'!$C$5:$D$12,2,FALSE),"-")</f>
        <v>5357.76</v>
      </c>
      <c r="N84" s="13" t="str">
        <f>IFERROR(VLOOKUP(A84,'2.15 Ramie FAO'!$C$5:$D$10,2,FALSE),"-")</f>
        <v>-</v>
      </c>
    </row>
    <row r="85" spans="1:14" ht="31.5" customHeight="1" x14ac:dyDescent="0.35">
      <c r="A85" s="108" t="s">
        <v>315</v>
      </c>
      <c r="B85" s="108">
        <f t="shared" si="2"/>
        <v>0</v>
      </c>
      <c r="C85" s="13" t="str">
        <f>IFERROR(VLOOKUP(A85,'2.2 Coton égréné 2023 ICAC'!$C$8:$D$49,2,FALSE),"-")</f>
        <v>-</v>
      </c>
      <c r="D85" s="13" t="str">
        <f>IFERROR(VLOOKUP(A85,'2.4 Jute FAO'!$C$5:$D$26,2,FALSE),"-")</f>
        <v>-</v>
      </c>
      <c r="E85" s="13" t="str">
        <f>IFERROR(VLOOKUP(A85,'2.5 Coir FAO'!$C$5:$D$12,2,FALSE),"-")</f>
        <v>-</v>
      </c>
      <c r="F85" s="13" t="str">
        <f>IFERROR(VLOOKUP(A85,'2.6 Autres fibres tex FAO'!$C$5:$D$31,2,FALSE),"-")</f>
        <v>-</v>
      </c>
      <c r="G85" s="13" t="str">
        <f>IFERROR(VLOOKUP('2.1 Bilan Fibres végétales 2023'!A85,'2.7 Lin FAO'!$C$5:$D$31,2,FALSE),"-")</f>
        <v>-</v>
      </c>
      <c r="H85" s="13" t="str">
        <f>IFERROR(VLOOKUP(A85,'2.8 Chanvre FAO'!$C$5:$D$38,2,FALSE),"-")</f>
        <v>-</v>
      </c>
      <c r="I85" s="13" t="str">
        <f>IFERROR(VLOOKUP(A85,'2.10 Sisal FAO'!$C$5:$D$30,2,FALSE),"-")</f>
        <v>-</v>
      </c>
      <c r="J85" s="13" t="str">
        <f>IFERROR(VLOOKUP(A85,'2.11 Kénaf &amp; F.libériennes FAO'!$C$5:$D$27,2,FALSE),"-")</f>
        <v>-</v>
      </c>
      <c r="K85" s="13" t="str">
        <f>IFERROR(VLOOKUP(A85,'2.12 Abaca FAO'!$C$5:$D$11,2,FALSE),"-")</f>
        <v>-</v>
      </c>
      <c r="L85" s="13" t="str">
        <f>IFERROR(VLOOKUP(A85,'2.13 Kapok FAO'!$C$5:$D$6,2,FALSE),"-")</f>
        <v>-</v>
      </c>
      <c r="M85" s="13" t="str">
        <f>IFERROR(VLOOKUP(A85,'2.14 Fibre d''agave FAO'!$C$5:$D$12,2,FALSE),"-")</f>
        <v>-</v>
      </c>
      <c r="N85" s="13" t="str">
        <f>IFERROR(VLOOKUP(A85,'2.15 Ramie FAO'!$C$5:$D$10,2,FALSE),"-")</f>
        <v>-</v>
      </c>
    </row>
    <row r="86" spans="1:14" ht="31.5" customHeight="1" x14ac:dyDescent="0.35">
      <c r="A86" s="108" t="s">
        <v>316</v>
      </c>
      <c r="B86" s="108">
        <f t="shared" si="2"/>
        <v>77377.429999999993</v>
      </c>
      <c r="C86" s="13">
        <f>IFERROR(VLOOKUP(A86,'2.2 Coton égréné 2023 ICAC'!$C$8:$D$49,2,FALSE),"-")</f>
        <v>75821</v>
      </c>
      <c r="D86" s="13" t="str">
        <f>IFERROR(VLOOKUP(A86,'2.4 Jute FAO'!$C$5:$D$26,2,FALSE),"-")</f>
        <v>-</v>
      </c>
      <c r="E86" s="13" t="str">
        <f>IFERROR(VLOOKUP(A86,'2.5 Coir FAO'!$C$5:$D$12,2,FALSE),"-")</f>
        <v>-</v>
      </c>
      <c r="F86" s="13">
        <f>IFERROR(VLOOKUP(A86,'2.6 Autres fibres tex FAO'!$C$5:$D$31,2,FALSE),"-")</f>
        <v>0</v>
      </c>
      <c r="G86" s="13" t="str">
        <f>IFERROR(VLOOKUP('2.1 Bilan Fibres végétales 2023'!A86,'2.7 Lin FAO'!$C$5:$D$31,2,FALSE),"-")</f>
        <v>-</v>
      </c>
      <c r="H86" s="13" t="str">
        <f>IFERROR(VLOOKUP(A86,'2.8 Chanvre FAO'!$C$5:$D$38,2,FALSE),"-")</f>
        <v>-</v>
      </c>
      <c r="I86" s="13" t="str">
        <f>IFERROR(VLOOKUP(A86,'2.10 Sisal FAO'!$C$5:$D$30,2,FALSE),"-")</f>
        <v>-</v>
      </c>
      <c r="J86" s="13">
        <f>IFERROR(VLOOKUP(A86,'2.11 Kénaf &amp; F.libériennes FAO'!$C$5:$D$27,2,FALSE),"-")</f>
        <v>1556.43</v>
      </c>
      <c r="K86" s="13" t="str">
        <f>IFERROR(VLOOKUP(A86,'2.12 Abaca FAO'!$C$5:$D$11,2,FALSE),"-")</f>
        <v>-</v>
      </c>
      <c r="L86" s="13" t="str">
        <f>IFERROR(VLOOKUP(A86,'2.13 Kapok FAO'!$C$5:$D$6,2,FALSE),"-")</f>
        <v>-</v>
      </c>
      <c r="M86" s="13" t="str">
        <f>IFERROR(VLOOKUP(A86,'2.14 Fibre d''agave FAO'!$C$5:$D$12,2,FALSE),"-")</f>
        <v>-</v>
      </c>
      <c r="N86" s="13" t="str">
        <f>IFERROR(VLOOKUP(A86,'2.15 Ramie FAO'!$C$5:$D$10,2,FALSE),"-")</f>
        <v>-</v>
      </c>
    </row>
    <row r="87" spans="1:14" ht="31.5" customHeight="1" x14ac:dyDescent="0.35">
      <c r="A87" s="108" t="s">
        <v>319</v>
      </c>
      <c r="B87" s="108">
        <f t="shared" si="2"/>
        <v>0</v>
      </c>
      <c r="C87" s="13" t="str">
        <f>IFERROR(VLOOKUP(A87,'2.2 Coton égréné 2023 ICAC'!$C$8:$D$49,2,FALSE),"-")</f>
        <v>-</v>
      </c>
      <c r="D87" s="13" t="str">
        <f>IFERROR(VLOOKUP(A87,'2.4 Jute FAO'!$C$5:$D$26,2,FALSE),"-")</f>
        <v>-</v>
      </c>
      <c r="E87" s="13" t="str">
        <f>IFERROR(VLOOKUP(A87,'2.5 Coir FAO'!$C$5:$D$12,2,FALSE),"-")</f>
        <v>-</v>
      </c>
      <c r="F87" s="13" t="str">
        <f>IFERROR(VLOOKUP(A87,'2.6 Autres fibres tex FAO'!$C$5:$D$31,2,FALSE),"-")</f>
        <v>-</v>
      </c>
      <c r="G87" s="13" t="str">
        <f>IFERROR(VLOOKUP('2.1 Bilan Fibres végétales 2023'!A87,'2.7 Lin FAO'!$C$5:$D$31,2,FALSE),"-")</f>
        <v>-</v>
      </c>
      <c r="H87" s="13" t="str">
        <f>IFERROR(VLOOKUP(A87,'2.8 Chanvre FAO'!$C$5:$D$38,2,FALSE),"-")</f>
        <v>-</v>
      </c>
      <c r="I87" s="13" t="str">
        <f>IFERROR(VLOOKUP(A87,'2.10 Sisal FAO'!$C$5:$D$30,2,FALSE),"-")</f>
        <v>-</v>
      </c>
      <c r="J87" s="13" t="str">
        <f>IFERROR(VLOOKUP(A87,'2.11 Kénaf &amp; F.libériennes FAO'!$C$5:$D$27,2,FALSE),"-")</f>
        <v>-</v>
      </c>
      <c r="K87" s="13" t="str">
        <f>IFERROR(VLOOKUP(A87,'2.12 Abaca FAO'!$C$5:$D$11,2,FALSE),"-")</f>
        <v>-</v>
      </c>
      <c r="L87" s="13" t="str">
        <f>IFERROR(VLOOKUP(A87,'2.13 Kapok FAO'!$C$5:$D$6,2,FALSE),"-")</f>
        <v>-</v>
      </c>
      <c r="M87" s="13" t="str">
        <f>IFERROR(VLOOKUP(A87,'2.14 Fibre d''agave FAO'!$C$5:$D$12,2,FALSE),"-")</f>
        <v>-</v>
      </c>
      <c r="N87" s="13" t="str">
        <f>IFERROR(VLOOKUP(A87,'2.15 Ramie FAO'!$C$5:$D$10,2,FALSE),"-")</f>
        <v>-</v>
      </c>
    </row>
    <row r="88" spans="1:14" ht="31.5" customHeight="1" x14ac:dyDescent="0.35">
      <c r="A88" s="108" t="s">
        <v>323</v>
      </c>
      <c r="B88" s="108">
        <f t="shared" si="2"/>
        <v>11921.39</v>
      </c>
      <c r="C88" s="13">
        <f>IFERROR(VLOOKUP(A88,'2.2 Coton égréné 2023 ICAC'!$C$8:$D$49,2,FALSE),"-")</f>
        <v>11917</v>
      </c>
      <c r="D88" s="13" t="str">
        <f>IFERROR(VLOOKUP(A88,'2.4 Jute FAO'!$C$5:$D$26,2,FALSE),"-")</f>
        <v>-</v>
      </c>
      <c r="E88" s="13" t="str">
        <f>IFERROR(VLOOKUP(A88,'2.5 Coir FAO'!$C$5:$D$12,2,FALSE),"-")</f>
        <v>-</v>
      </c>
      <c r="F88" s="13" t="str">
        <f>IFERROR(VLOOKUP(A88,'2.6 Autres fibres tex FAO'!$C$5:$D$31,2,FALSE),"-")</f>
        <v>-</v>
      </c>
      <c r="G88" s="13" t="str">
        <f>IFERROR(VLOOKUP('2.1 Bilan Fibres végétales 2023'!A88,'2.7 Lin FAO'!$C$5:$D$31,2,FALSE),"-")</f>
        <v>-</v>
      </c>
      <c r="H88" s="13" t="str">
        <f>IFERROR(VLOOKUP(A88,'2.8 Chanvre FAO'!$C$5:$D$38,2,FALSE),"-")</f>
        <v>-</v>
      </c>
      <c r="I88" s="13">
        <f>IFERROR(VLOOKUP(A88,'2.10 Sisal FAO'!$C$5:$D$30,2,FALSE),"-")</f>
        <v>4.3899999999999997</v>
      </c>
      <c r="J88" s="13" t="str">
        <f>IFERROR(VLOOKUP(A88,'2.11 Kénaf &amp; F.libériennes FAO'!$C$5:$D$27,2,FALSE),"-")</f>
        <v>-</v>
      </c>
      <c r="K88" s="13" t="str">
        <f>IFERROR(VLOOKUP(A88,'2.12 Abaca FAO'!$C$5:$D$11,2,FALSE),"-")</f>
        <v>-</v>
      </c>
      <c r="L88" s="13" t="str">
        <f>IFERROR(VLOOKUP(A88,'2.13 Kapok FAO'!$C$5:$D$6,2,FALSE),"-")</f>
        <v>-</v>
      </c>
      <c r="M88" s="13" t="str">
        <f>IFERROR(VLOOKUP(A88,'2.14 Fibre d''agave FAO'!$C$5:$D$12,2,FALSE),"-")</f>
        <v>-</v>
      </c>
      <c r="N88" s="13" t="str">
        <f>IFERROR(VLOOKUP(A88,'2.15 Ramie FAO'!$C$5:$D$10,2,FALSE),"-")</f>
        <v>-</v>
      </c>
    </row>
    <row r="89" spans="1:14" ht="31.5" customHeight="1" x14ac:dyDescent="0.35">
      <c r="A89" s="108" t="s">
        <v>324</v>
      </c>
      <c r="B89" s="108">
        <f t="shared" si="2"/>
        <v>654141.35</v>
      </c>
      <c r="C89" s="13">
        <f>IFERROR(VLOOKUP(A89,'2.2 Coton égréné 2023 ICAC'!$C$8:$D$49,2,FALSE),"-")</f>
        <v>635015</v>
      </c>
      <c r="D89" s="13">
        <f>IFERROR(VLOOKUP(A89,'2.4 Jute FAO'!$C$5:$D$26,2,FALSE),"-")</f>
        <v>19126.349999999999</v>
      </c>
      <c r="E89" s="13" t="str">
        <f>IFERROR(VLOOKUP(A89,'2.5 Coir FAO'!$C$5:$D$12,2,FALSE),"-")</f>
        <v>-</v>
      </c>
      <c r="F89" s="13" t="str">
        <f>IFERROR(VLOOKUP(A89,'2.6 Autres fibres tex FAO'!$C$5:$D$31,2,FALSE),"-")</f>
        <v>-</v>
      </c>
      <c r="G89" s="13" t="str">
        <f>IFERROR(VLOOKUP('2.1 Bilan Fibres végétales 2023'!A89,'2.7 Lin FAO'!$C$5:$D$31,2,FALSE),"-")</f>
        <v>-</v>
      </c>
      <c r="H89" s="13" t="str">
        <f>IFERROR(VLOOKUP(A89,'2.8 Chanvre FAO'!$C$5:$D$38,2,FALSE),"-")</f>
        <v>-</v>
      </c>
      <c r="I89" s="13" t="str">
        <f>IFERROR(VLOOKUP(A89,'2.10 Sisal FAO'!$C$5:$D$30,2,FALSE),"-")</f>
        <v>-</v>
      </c>
      <c r="J89" s="13" t="str">
        <f>IFERROR(VLOOKUP(A89,'2.11 Kénaf &amp; F.libériennes FAO'!$C$5:$D$27,2,FALSE),"-")</f>
        <v>-</v>
      </c>
      <c r="K89" s="13" t="str">
        <f>IFERROR(VLOOKUP(A89,'2.12 Abaca FAO'!$C$5:$D$11,2,FALSE),"-")</f>
        <v>-</v>
      </c>
      <c r="L89" s="13" t="str">
        <f>IFERROR(VLOOKUP(A89,'2.13 Kapok FAO'!$C$5:$D$6,2,FALSE),"-")</f>
        <v>-</v>
      </c>
      <c r="M89" s="13" t="str">
        <f>IFERROR(VLOOKUP(A89,'2.14 Fibre d''agave FAO'!$C$5:$D$12,2,FALSE),"-")</f>
        <v>-</v>
      </c>
      <c r="N89" s="13" t="str">
        <f>IFERROR(VLOOKUP(A89,'2.15 Ramie FAO'!$C$5:$D$10,2,FALSE),"-")</f>
        <v>-</v>
      </c>
    </row>
    <row r="90" spans="1:14" ht="31.5" customHeight="1" x14ac:dyDescent="0.35">
      <c r="A90" s="108" t="s">
        <v>325</v>
      </c>
      <c r="B90" s="108">
        <f t="shared" si="2"/>
        <v>1703061.76</v>
      </c>
      <c r="C90" s="13">
        <f>IFERROR(VLOOKUP(A90,'2.2 Coton égréné 2023 ICAC'!$C$8:$D$49,2,FALSE),"-")</f>
        <v>1702776</v>
      </c>
      <c r="D90" s="13">
        <f>IFERROR(VLOOKUP(A90,'2.4 Jute FAO'!$C$5:$D$26,2,FALSE),"-")</f>
        <v>14.03</v>
      </c>
      <c r="E90" s="13" t="str">
        <f>IFERROR(VLOOKUP(A90,'2.5 Coir FAO'!$C$5:$D$12,2,FALSE),"-")</f>
        <v>-</v>
      </c>
      <c r="F90" s="13" t="str">
        <f>IFERROR(VLOOKUP(A90,'2.6 Autres fibres tex FAO'!$C$5:$D$31,2,FALSE),"-")</f>
        <v>-</v>
      </c>
      <c r="G90" s="13" t="str">
        <f>IFERROR(VLOOKUP('2.1 Bilan Fibres végétales 2023'!A90,'2.7 Lin FAO'!$C$5:$D$31,2,FALSE),"-")</f>
        <v>-</v>
      </c>
      <c r="H90" s="13">
        <f>IFERROR(VLOOKUP(A90,'2.8 Chanvre FAO'!$C$5:$D$38,2,FALSE),"-")</f>
        <v>0</v>
      </c>
      <c r="I90" s="13" t="str">
        <f>IFERROR(VLOOKUP(A90,'2.10 Sisal FAO'!$C$5:$D$30,2,FALSE),"-")</f>
        <v>-</v>
      </c>
      <c r="J90" s="13">
        <f>IFERROR(VLOOKUP(A90,'2.11 Kénaf &amp; F.libériennes FAO'!$C$5:$D$27,2,FALSE),"-")</f>
        <v>271.73</v>
      </c>
      <c r="K90" s="13" t="str">
        <f>IFERROR(VLOOKUP(A90,'2.12 Abaca FAO'!$C$5:$D$11,2,FALSE),"-")</f>
        <v>-</v>
      </c>
      <c r="L90" s="13" t="str">
        <f>IFERROR(VLOOKUP(A90,'2.13 Kapok FAO'!$C$5:$D$6,2,FALSE),"-")</f>
        <v>-</v>
      </c>
      <c r="M90" s="13" t="str">
        <f>IFERROR(VLOOKUP(A90,'2.14 Fibre d''agave FAO'!$C$5:$D$12,2,FALSE),"-")</f>
        <v>-</v>
      </c>
      <c r="N90" s="13" t="str">
        <f>IFERROR(VLOOKUP(A90,'2.15 Ramie FAO'!$C$5:$D$10,2,FALSE),"-")</f>
        <v>-</v>
      </c>
    </row>
    <row r="91" spans="1:14" ht="31.5" customHeight="1" x14ac:dyDescent="0.35">
      <c r="A91" s="108" t="s">
        <v>330</v>
      </c>
      <c r="B91" s="108">
        <f t="shared" si="2"/>
        <v>0</v>
      </c>
      <c r="C91" s="13" t="str">
        <f>IFERROR(VLOOKUP(A91,'2.2 Coton égréné 2023 ICAC'!$C$8:$D$49,2,FALSE),"-")</f>
        <v>-</v>
      </c>
      <c r="D91" s="13" t="str">
        <f>IFERROR(VLOOKUP(A91,'2.4 Jute FAO'!$C$5:$D$26,2,FALSE),"-")</f>
        <v>-</v>
      </c>
      <c r="E91" s="13" t="str">
        <f>IFERROR(VLOOKUP(A91,'2.5 Coir FAO'!$C$5:$D$12,2,FALSE),"-")</f>
        <v>-</v>
      </c>
      <c r="F91" s="13" t="str">
        <f>IFERROR(VLOOKUP(A91,'2.6 Autres fibres tex FAO'!$C$5:$D$31,2,FALSE),"-")</f>
        <v>-</v>
      </c>
      <c r="G91" s="13" t="str">
        <f>IFERROR(VLOOKUP('2.1 Bilan Fibres végétales 2023'!A91,'2.7 Lin FAO'!$C$5:$D$31,2,FALSE),"-")</f>
        <v>-</v>
      </c>
      <c r="H91" s="13" t="str">
        <f>IFERROR(VLOOKUP(A91,'2.8 Chanvre FAO'!$C$5:$D$38,2,FALSE),"-")</f>
        <v>-</v>
      </c>
      <c r="I91" s="13" t="str">
        <f>IFERROR(VLOOKUP(A91,'2.10 Sisal FAO'!$C$5:$D$30,2,FALSE),"-")</f>
        <v>-</v>
      </c>
      <c r="J91" s="13" t="str">
        <f>IFERROR(VLOOKUP(A91,'2.11 Kénaf &amp; F.libériennes FAO'!$C$5:$D$27,2,FALSE),"-")</f>
        <v>-</v>
      </c>
      <c r="K91" s="13" t="str">
        <f>IFERROR(VLOOKUP(A91,'2.12 Abaca FAO'!$C$5:$D$11,2,FALSE),"-")</f>
        <v>-</v>
      </c>
      <c r="L91" s="13" t="str">
        <f>IFERROR(VLOOKUP(A91,'2.13 Kapok FAO'!$C$5:$D$6,2,FALSE),"-")</f>
        <v>-</v>
      </c>
      <c r="M91" s="13" t="str">
        <f>IFERROR(VLOOKUP(A91,'2.14 Fibre d''agave FAO'!$C$5:$D$12,2,FALSE),"-")</f>
        <v>-</v>
      </c>
      <c r="N91" s="13" t="str">
        <f>IFERROR(VLOOKUP(A91,'2.15 Ramie FAO'!$C$5:$D$10,2,FALSE),"-")</f>
        <v>-</v>
      </c>
    </row>
    <row r="92" spans="1:14" ht="31.5" customHeight="1" x14ac:dyDescent="0.35">
      <c r="A92" s="108" t="s">
        <v>528</v>
      </c>
      <c r="B92" s="108">
        <f t="shared" si="2"/>
        <v>23790</v>
      </c>
      <c r="C92" s="13" t="str">
        <f>IFERROR(VLOOKUP(A92,'2.2 Coton égréné 2023 ICAC'!$C$8:$D$49,2,FALSE),"-")</f>
        <v>-</v>
      </c>
      <c r="D92" s="13" t="str">
        <f>IFERROR(VLOOKUP(A92,'2.4 Jute FAO'!$C$5:$D$26,2,FALSE),"-")</f>
        <v>-</v>
      </c>
      <c r="E92" s="13" t="str">
        <f>IFERROR(VLOOKUP(A92,'2.5 Coir FAO'!$C$5:$D$12,2,FALSE),"-")</f>
        <v>-</v>
      </c>
      <c r="F92" s="13" t="str">
        <f>IFERROR(VLOOKUP(A92,'2.6 Autres fibres tex FAO'!$C$5:$D$31,2,FALSE),"-")</f>
        <v>-</v>
      </c>
      <c r="G92" s="13">
        <f>IFERROR(VLOOKUP('2.1 Bilan Fibres végétales 2023'!A92,'2.7 Lin FAO'!$C$5:$D$31,2,FALSE),"-")</f>
        <v>10160</v>
      </c>
      <c r="H92" s="13">
        <f>IFERROR(VLOOKUP(A92,'2.8 Chanvre FAO'!$C$5:$D$38,2,FALSE),"-")</f>
        <v>13630</v>
      </c>
      <c r="I92" s="13" t="str">
        <f>IFERROR(VLOOKUP(A92,'2.10 Sisal FAO'!$C$5:$D$30,2,FALSE),"-")</f>
        <v>-</v>
      </c>
      <c r="J92" s="13" t="str">
        <f>IFERROR(VLOOKUP(A92,'2.11 Kénaf &amp; F.libériennes FAO'!$C$5:$D$27,2,FALSE),"-")</f>
        <v>-</v>
      </c>
      <c r="K92" s="13" t="str">
        <f>IFERROR(VLOOKUP(A92,'2.12 Abaca FAO'!$C$5:$D$11,2,FALSE),"-")</f>
        <v>-</v>
      </c>
      <c r="L92" s="13" t="str">
        <f>IFERROR(VLOOKUP(A92,'2.13 Kapok FAO'!$C$5:$D$6,2,FALSE),"-")</f>
        <v>-</v>
      </c>
      <c r="M92" s="13" t="str">
        <f>IFERROR(VLOOKUP(A92,'2.14 Fibre d''agave FAO'!$C$5:$D$12,2,FALSE),"-")</f>
        <v>-</v>
      </c>
      <c r="N92" s="13" t="str">
        <f>IFERROR(VLOOKUP(A92,'2.15 Ramie FAO'!$C$5:$D$10,2,FALSE),"-")</f>
        <v>-</v>
      </c>
    </row>
    <row r="93" spans="1:14" ht="31.5" customHeight="1" x14ac:dyDescent="0.35">
      <c r="A93" s="108" t="s">
        <v>331</v>
      </c>
      <c r="B93" s="108">
        <f t="shared" si="2"/>
        <v>254.83</v>
      </c>
      <c r="C93" s="13" t="str">
        <f>IFERROR(VLOOKUP(A93,'2.2 Coton égréné 2023 ICAC'!$C$8:$D$49,2,FALSE),"-")</f>
        <v>-</v>
      </c>
      <c r="D93" s="13">
        <f>IFERROR(VLOOKUP(A93,'2.4 Jute FAO'!$C$5:$D$26,2,FALSE),"-")</f>
        <v>254.83</v>
      </c>
      <c r="E93" s="13" t="str">
        <f>IFERROR(VLOOKUP(A93,'2.5 Coir FAO'!$C$5:$D$12,2,FALSE),"-")</f>
        <v>-</v>
      </c>
      <c r="F93" s="13" t="str">
        <f>IFERROR(VLOOKUP(A93,'2.6 Autres fibres tex FAO'!$C$5:$D$31,2,FALSE),"-")</f>
        <v>-</v>
      </c>
      <c r="G93" s="13" t="str">
        <f>IFERROR(VLOOKUP('2.1 Bilan Fibres végétales 2023'!A93,'2.7 Lin FAO'!$C$5:$D$31,2,FALSE),"-")</f>
        <v>-</v>
      </c>
      <c r="H93" s="13" t="str">
        <f>IFERROR(VLOOKUP(A93,'2.8 Chanvre FAO'!$C$5:$D$38,2,FALSE),"-")</f>
        <v>-</v>
      </c>
      <c r="I93" s="13" t="str">
        <f>IFERROR(VLOOKUP(A93,'2.10 Sisal FAO'!$C$5:$D$30,2,FALSE),"-")</f>
        <v>-</v>
      </c>
      <c r="J93" s="13" t="str">
        <f>IFERROR(VLOOKUP(A93,'2.11 Kénaf &amp; F.libériennes FAO'!$C$5:$D$27,2,FALSE),"-")</f>
        <v>-</v>
      </c>
      <c r="K93" s="13" t="str">
        <f>IFERROR(VLOOKUP(A93,'2.12 Abaca FAO'!$C$5:$D$11,2,FALSE),"-")</f>
        <v>-</v>
      </c>
      <c r="L93" s="13" t="str">
        <f>IFERROR(VLOOKUP(A93,'2.13 Kapok FAO'!$C$5:$D$6,2,FALSE),"-")</f>
        <v>-</v>
      </c>
      <c r="M93" s="13" t="str">
        <f>IFERROR(VLOOKUP(A93,'2.14 Fibre d''agave FAO'!$C$5:$D$12,2,FALSE),"-")</f>
        <v>-</v>
      </c>
      <c r="N93" s="13" t="str">
        <f>IFERROR(VLOOKUP(A93,'2.15 Ramie FAO'!$C$5:$D$10,2,FALSE),"-")</f>
        <v>-</v>
      </c>
    </row>
    <row r="94" spans="1:14" ht="31.5" customHeight="1" x14ac:dyDescent="0.35">
      <c r="A94" s="108" t="s">
        <v>332</v>
      </c>
      <c r="B94" s="108">
        <f t="shared" si="2"/>
        <v>74538.62999999999</v>
      </c>
      <c r="C94" s="13" t="str">
        <f>IFERROR(VLOOKUP(A94,'2.2 Coton égréné 2023 ICAC'!$C$8:$D$49,2,FALSE),"-")</f>
        <v>-</v>
      </c>
      <c r="D94" s="13" t="str">
        <f>IFERROR(VLOOKUP(A94,'2.4 Jute FAO'!$C$5:$D$26,2,FALSE),"-")</f>
        <v>-</v>
      </c>
      <c r="E94" s="13" t="str">
        <f>IFERROR(VLOOKUP(A94,'2.5 Coir FAO'!$C$5:$D$12,2,FALSE),"-")</f>
        <v>-</v>
      </c>
      <c r="F94" s="13">
        <f>IFERROR(VLOOKUP(A94,'2.6 Autres fibres tex FAO'!$C$5:$D$31,2,FALSE),"-")</f>
        <v>2096.48</v>
      </c>
      <c r="G94" s="13" t="str">
        <f>IFERROR(VLOOKUP('2.1 Bilan Fibres végétales 2023'!A94,'2.7 Lin FAO'!$C$5:$D$31,2,FALSE),"-")</f>
        <v>-</v>
      </c>
      <c r="H94" s="13" t="str">
        <f>IFERROR(VLOOKUP(A94,'2.8 Chanvre FAO'!$C$5:$D$38,2,FALSE),"-")</f>
        <v>-</v>
      </c>
      <c r="I94" s="13" t="str">
        <f>IFERROR(VLOOKUP(A94,'2.10 Sisal FAO'!$C$5:$D$30,2,FALSE),"-")</f>
        <v>-</v>
      </c>
      <c r="J94" s="13" t="str">
        <f>IFERROR(VLOOKUP(A94,'2.11 Kénaf &amp; F.libériennes FAO'!$C$5:$D$27,2,FALSE),"-")</f>
        <v>-</v>
      </c>
      <c r="K94" s="13">
        <f>IFERROR(VLOOKUP(A94,'2.12 Abaca FAO'!$C$5:$D$11,2,FALSE),"-")</f>
        <v>68446.2</v>
      </c>
      <c r="L94" s="13" t="str">
        <f>IFERROR(VLOOKUP(A94,'2.13 Kapok FAO'!$C$5:$D$6,2,FALSE),"-")</f>
        <v>-</v>
      </c>
      <c r="M94" s="13">
        <f>IFERROR(VLOOKUP(A94,'2.14 Fibre d''agave FAO'!$C$5:$D$12,2,FALSE),"-")</f>
        <v>3995.95</v>
      </c>
      <c r="N94" s="13">
        <f>IFERROR(VLOOKUP(A94,'2.15 Ramie FAO'!$C$5:$D$10,2,FALSE),"-")</f>
        <v>0</v>
      </c>
    </row>
    <row r="95" spans="1:14" ht="31.5" customHeight="1" x14ac:dyDescent="0.35">
      <c r="A95" s="108" t="s">
        <v>333</v>
      </c>
      <c r="B95" s="108">
        <f t="shared" si="2"/>
        <v>6910</v>
      </c>
      <c r="C95" s="13" t="str">
        <f>IFERROR(VLOOKUP(A95,'2.2 Coton égréné 2023 ICAC'!$C$8:$D$49,2,FALSE),"-")</f>
        <v>-</v>
      </c>
      <c r="D95" s="13" t="str">
        <f>IFERROR(VLOOKUP(A95,'2.4 Jute FAO'!$C$5:$D$26,2,FALSE),"-")</f>
        <v>-</v>
      </c>
      <c r="E95" s="13" t="str">
        <f>IFERROR(VLOOKUP(A95,'2.5 Coir FAO'!$C$5:$D$12,2,FALSE),"-")</f>
        <v>-</v>
      </c>
      <c r="F95" s="13" t="str">
        <f>IFERROR(VLOOKUP(A95,'2.6 Autres fibres tex FAO'!$C$5:$D$31,2,FALSE),"-")</f>
        <v>-</v>
      </c>
      <c r="G95" s="13">
        <f>IFERROR(VLOOKUP('2.1 Bilan Fibres végétales 2023'!A95,'2.7 Lin FAO'!$C$5:$D$31,2,FALSE),"-")</f>
        <v>2220</v>
      </c>
      <c r="H95" s="13">
        <f>IFERROR(VLOOKUP(A95,'2.8 Chanvre FAO'!$C$5:$D$38,2,FALSE),"-")</f>
        <v>4690</v>
      </c>
      <c r="I95" s="13" t="str">
        <f>IFERROR(VLOOKUP(A95,'2.10 Sisal FAO'!$C$5:$D$30,2,FALSE),"-")</f>
        <v>-</v>
      </c>
      <c r="J95" s="13" t="str">
        <f>IFERROR(VLOOKUP(A95,'2.11 Kénaf &amp; F.libériennes FAO'!$C$5:$D$27,2,FALSE),"-")</f>
        <v>-</v>
      </c>
      <c r="K95" s="13" t="str">
        <f>IFERROR(VLOOKUP(A95,'2.12 Abaca FAO'!$C$5:$D$11,2,FALSE),"-")</f>
        <v>-</v>
      </c>
      <c r="L95" s="13" t="str">
        <f>IFERROR(VLOOKUP(A95,'2.13 Kapok FAO'!$C$5:$D$6,2,FALSE),"-")</f>
        <v>-</v>
      </c>
      <c r="M95" s="13" t="str">
        <f>IFERROR(VLOOKUP(A95,'2.14 Fibre d''agave FAO'!$C$5:$D$12,2,FALSE),"-")</f>
        <v>-</v>
      </c>
      <c r="N95" s="13" t="str">
        <f>IFERROR(VLOOKUP(A95,'2.15 Ramie FAO'!$C$5:$D$10,2,FALSE),"-")</f>
        <v>-</v>
      </c>
    </row>
    <row r="96" spans="1:14" ht="31.5" customHeight="1" x14ac:dyDescent="0.35">
      <c r="A96" s="108" t="s">
        <v>336</v>
      </c>
      <c r="B96" s="108">
        <f t="shared" si="2"/>
        <v>0</v>
      </c>
      <c r="C96" s="13" t="str">
        <f>IFERROR(VLOOKUP(A96,'2.2 Coton égréné 2023 ICAC'!$C$8:$D$49,2,FALSE),"-")</f>
        <v>-</v>
      </c>
      <c r="D96" s="13" t="str">
        <f>IFERROR(VLOOKUP(A96,'2.4 Jute FAO'!$C$5:$D$26,2,FALSE),"-")</f>
        <v>-</v>
      </c>
      <c r="E96" s="13" t="str">
        <f>IFERROR(VLOOKUP(A96,'2.5 Coir FAO'!$C$5:$D$12,2,FALSE),"-")</f>
        <v>-</v>
      </c>
      <c r="F96" s="13" t="str">
        <f>IFERROR(VLOOKUP(A96,'2.6 Autres fibres tex FAO'!$C$5:$D$31,2,FALSE),"-")</f>
        <v>-</v>
      </c>
      <c r="G96" s="13" t="str">
        <f>IFERROR(VLOOKUP('2.1 Bilan Fibres végétales 2023'!A96,'2.7 Lin FAO'!$C$5:$D$31,2,FALSE),"-")</f>
        <v>-</v>
      </c>
      <c r="H96" s="13">
        <f>IFERROR(VLOOKUP(A96,'2.8 Chanvre FAO'!$C$5:$D$38,2,FALSE),"-")</f>
        <v>0</v>
      </c>
      <c r="I96" s="13" t="str">
        <f>IFERROR(VLOOKUP(A96,'2.10 Sisal FAO'!$C$5:$D$30,2,FALSE),"-")</f>
        <v>-</v>
      </c>
      <c r="J96" s="13" t="str">
        <f>IFERROR(VLOOKUP(A96,'2.11 Kénaf &amp; F.libériennes FAO'!$C$5:$D$27,2,FALSE),"-")</f>
        <v>-</v>
      </c>
      <c r="K96" s="13" t="str">
        <f>IFERROR(VLOOKUP(A96,'2.12 Abaca FAO'!$C$5:$D$11,2,FALSE),"-")</f>
        <v>-</v>
      </c>
      <c r="L96" s="13" t="str">
        <f>IFERROR(VLOOKUP(A96,'2.13 Kapok FAO'!$C$5:$D$6,2,FALSE),"-")</f>
        <v>-</v>
      </c>
      <c r="M96" s="13" t="str">
        <f>IFERROR(VLOOKUP(A96,'2.14 Fibre d''agave FAO'!$C$5:$D$12,2,FALSE),"-")</f>
        <v>-</v>
      </c>
      <c r="N96" s="13" t="str">
        <f>IFERROR(VLOOKUP(A96,'2.15 Ramie FAO'!$C$5:$D$10,2,FALSE),"-")</f>
        <v>-</v>
      </c>
    </row>
    <row r="97" spans="1:14" ht="31.5" customHeight="1" x14ac:dyDescent="0.35">
      <c r="A97" s="108" t="s">
        <v>338</v>
      </c>
      <c r="B97" s="108">
        <f t="shared" si="2"/>
        <v>356.62</v>
      </c>
      <c r="C97" s="13" t="str">
        <f>IFERROR(VLOOKUP(A97,'2.2 Coton égréné 2023 ICAC'!$C$8:$D$49,2,FALSE),"-")</f>
        <v>-</v>
      </c>
      <c r="D97" s="13" t="str">
        <f>IFERROR(VLOOKUP(A97,'2.4 Jute FAO'!$C$5:$D$26,2,FALSE),"-")</f>
        <v>-</v>
      </c>
      <c r="E97" s="13" t="str">
        <f>IFERROR(VLOOKUP(A97,'2.5 Coir FAO'!$C$5:$D$12,2,FALSE),"-")</f>
        <v>-</v>
      </c>
      <c r="F97" s="13" t="str">
        <f>IFERROR(VLOOKUP(A97,'2.6 Autres fibres tex FAO'!$C$5:$D$31,2,FALSE),"-")</f>
        <v>-</v>
      </c>
      <c r="G97" s="13" t="str">
        <f>IFERROR(VLOOKUP('2.1 Bilan Fibres végétales 2023'!A97,'2.7 Lin FAO'!$C$5:$D$31,2,FALSE),"-")</f>
        <v>-</v>
      </c>
      <c r="H97" s="13" t="str">
        <f>IFERROR(VLOOKUP(A97,'2.8 Chanvre FAO'!$C$5:$D$38,2,FALSE),"-")</f>
        <v>-</v>
      </c>
      <c r="I97" s="13">
        <f>IFERROR(VLOOKUP(A97,'2.10 Sisal FAO'!$C$5:$D$30,2,FALSE),"-")</f>
        <v>238.83</v>
      </c>
      <c r="J97" s="13">
        <f>IFERROR(VLOOKUP(A97,'2.11 Kénaf &amp; F.libériennes FAO'!$C$5:$D$27,2,FALSE),"-")</f>
        <v>117.79</v>
      </c>
      <c r="K97" s="13" t="str">
        <f>IFERROR(VLOOKUP(A97,'2.12 Abaca FAO'!$C$5:$D$11,2,FALSE),"-")</f>
        <v>-</v>
      </c>
      <c r="L97" s="13" t="str">
        <f>IFERROR(VLOOKUP(A97,'2.13 Kapok FAO'!$C$5:$D$6,2,FALSE),"-")</f>
        <v>-</v>
      </c>
      <c r="M97" s="13" t="str">
        <f>IFERROR(VLOOKUP(A97,'2.14 Fibre d''agave FAO'!$C$5:$D$12,2,FALSE),"-")</f>
        <v>-</v>
      </c>
      <c r="N97" s="13" t="str">
        <f>IFERROR(VLOOKUP(A97,'2.15 Ramie FAO'!$C$5:$D$10,2,FALSE),"-")</f>
        <v>-</v>
      </c>
    </row>
    <row r="98" spans="1:14" ht="31.5" customHeight="1" x14ac:dyDescent="0.35">
      <c r="A98" s="108" t="s">
        <v>339</v>
      </c>
      <c r="B98" s="108">
        <f t="shared" si="2"/>
        <v>7925.9</v>
      </c>
      <c r="C98" s="13" t="str">
        <f>IFERROR(VLOOKUP(A98,'2.2 Coton égréné 2023 ICAC'!$C$8:$D$49,2,FALSE),"-")</f>
        <v>-</v>
      </c>
      <c r="D98" s="13" t="str">
        <f>IFERROR(VLOOKUP(A98,'2.4 Jute FAO'!$C$5:$D$26,2,FALSE),"-")</f>
        <v>-</v>
      </c>
      <c r="E98" s="13" t="str">
        <f>IFERROR(VLOOKUP(A98,'2.5 Coir FAO'!$C$5:$D$12,2,FALSE),"-")</f>
        <v>-</v>
      </c>
      <c r="F98" s="13" t="str">
        <f>IFERROR(VLOOKUP(A98,'2.6 Autres fibres tex FAO'!$C$5:$D$31,2,FALSE),"-")</f>
        <v>-</v>
      </c>
      <c r="G98" s="13" t="str">
        <f>IFERROR(VLOOKUP('2.1 Bilan Fibres végétales 2023'!A98,'2.7 Lin FAO'!$C$5:$D$31,2,FALSE),"-")</f>
        <v>-</v>
      </c>
      <c r="H98" s="13" t="str">
        <f>IFERROR(VLOOKUP(A98,'2.8 Chanvre FAO'!$C$5:$D$38,2,FALSE),"-")</f>
        <v>-</v>
      </c>
      <c r="I98" s="13">
        <f>IFERROR(VLOOKUP(A98,'2.10 Sisal FAO'!$C$5:$D$30,2,FALSE),"-")</f>
        <v>0</v>
      </c>
      <c r="J98" s="13">
        <f>IFERROR(VLOOKUP(A98,'2.11 Kénaf &amp; F.libériennes FAO'!$C$5:$D$27,2,FALSE),"-")</f>
        <v>7925.9</v>
      </c>
      <c r="K98" s="13" t="str">
        <f>IFERROR(VLOOKUP(A98,'2.12 Abaca FAO'!$C$5:$D$11,2,FALSE),"-")</f>
        <v>-</v>
      </c>
      <c r="L98" s="13" t="str">
        <f>IFERROR(VLOOKUP(A98,'2.13 Kapok FAO'!$C$5:$D$6,2,FALSE),"-")</f>
        <v>-</v>
      </c>
      <c r="M98" s="13" t="str">
        <f>IFERROR(VLOOKUP(A98,'2.14 Fibre d''agave FAO'!$C$5:$D$12,2,FALSE),"-")</f>
        <v>-</v>
      </c>
      <c r="N98" s="13" t="str">
        <f>IFERROR(VLOOKUP(A98,'2.15 Ramie FAO'!$C$5:$D$10,2,FALSE),"-")</f>
        <v>-</v>
      </c>
    </row>
    <row r="99" spans="1:14" ht="31.5" customHeight="1" x14ac:dyDescent="0.35">
      <c r="A99" s="108" t="s">
        <v>340</v>
      </c>
      <c r="B99" s="108">
        <f t="shared" si="2"/>
        <v>34.119999999999997</v>
      </c>
      <c r="C99" s="13" t="str">
        <f>IFERROR(VLOOKUP(A99,'2.2 Coton égréné 2023 ICAC'!$C$8:$D$49,2,FALSE),"-")</f>
        <v>-</v>
      </c>
      <c r="D99" s="13" t="str">
        <f>IFERROR(VLOOKUP(A99,'2.4 Jute FAO'!$C$5:$D$26,2,FALSE),"-")</f>
        <v>-</v>
      </c>
      <c r="E99" s="13" t="str">
        <f>IFERROR(VLOOKUP(A99,'2.5 Coir FAO'!$C$5:$D$12,2,FALSE),"-")</f>
        <v>-</v>
      </c>
      <c r="F99" s="13" t="str">
        <f>IFERROR(VLOOKUP(A99,'2.6 Autres fibres tex FAO'!$C$5:$D$31,2,FALSE),"-")</f>
        <v>-</v>
      </c>
      <c r="G99" s="13" t="str">
        <f>IFERROR(VLOOKUP('2.1 Bilan Fibres végétales 2023'!A99,'2.7 Lin FAO'!$C$5:$D$31,2,FALSE),"-")</f>
        <v>-</v>
      </c>
      <c r="H99" s="13" t="str">
        <f>IFERROR(VLOOKUP(A99,'2.8 Chanvre FAO'!$C$5:$D$38,2,FALSE),"-")</f>
        <v>-</v>
      </c>
      <c r="I99" s="13">
        <f>IFERROR(VLOOKUP(A99,'2.10 Sisal FAO'!$C$5:$D$30,2,FALSE),"-")</f>
        <v>34.119999999999997</v>
      </c>
      <c r="J99" s="13" t="str">
        <f>IFERROR(VLOOKUP(A99,'2.11 Kénaf &amp; F.libériennes FAO'!$C$5:$D$27,2,FALSE),"-")</f>
        <v>-</v>
      </c>
      <c r="K99" s="13" t="str">
        <f>IFERROR(VLOOKUP(A99,'2.12 Abaca FAO'!$C$5:$D$11,2,FALSE),"-")</f>
        <v>-</v>
      </c>
      <c r="L99" s="13" t="str">
        <f>IFERROR(VLOOKUP(A99,'2.13 Kapok FAO'!$C$5:$D$6,2,FALSE),"-")</f>
        <v>-</v>
      </c>
      <c r="M99" s="13" t="str">
        <f>IFERROR(VLOOKUP(A99,'2.14 Fibre d''agave FAO'!$C$5:$D$12,2,FALSE),"-")</f>
        <v>-</v>
      </c>
      <c r="N99" s="13" t="str">
        <f>IFERROR(VLOOKUP(A99,'2.15 Ramie FAO'!$C$5:$D$10,2,FALSE),"-")</f>
        <v>-</v>
      </c>
    </row>
    <row r="100" spans="1:14" ht="31.5" customHeight="1" x14ac:dyDescent="0.35">
      <c r="A100" s="108" t="s">
        <v>341</v>
      </c>
      <c r="B100" s="108">
        <f t="shared" si="2"/>
        <v>130</v>
      </c>
      <c r="C100" s="13" t="str">
        <f>IFERROR(VLOOKUP(A100,'2.2 Coton égréné 2023 ICAC'!$C$8:$D$49,2,FALSE),"-")</f>
        <v>-</v>
      </c>
      <c r="D100" s="13" t="str">
        <f>IFERROR(VLOOKUP(A100,'2.4 Jute FAO'!$C$5:$D$26,2,FALSE),"-")</f>
        <v>-</v>
      </c>
      <c r="E100" s="13" t="str">
        <f>IFERROR(VLOOKUP(A100,'2.5 Coir FAO'!$C$5:$D$12,2,FALSE),"-")</f>
        <v>-</v>
      </c>
      <c r="F100" s="13" t="str">
        <f>IFERROR(VLOOKUP(A100,'2.6 Autres fibres tex FAO'!$C$5:$D$31,2,FALSE),"-")</f>
        <v>-</v>
      </c>
      <c r="G100" s="13" t="str">
        <f>IFERROR(VLOOKUP('2.1 Bilan Fibres végétales 2023'!A100,'2.7 Lin FAO'!$C$5:$D$31,2,FALSE),"-")</f>
        <v>-</v>
      </c>
      <c r="H100" s="13">
        <f>IFERROR(VLOOKUP(A100,'2.8 Chanvre FAO'!$C$5:$D$38,2,FALSE),"-")</f>
        <v>130</v>
      </c>
      <c r="I100" s="13" t="str">
        <f>IFERROR(VLOOKUP(A100,'2.10 Sisal FAO'!$C$5:$D$30,2,FALSE),"-")</f>
        <v>-</v>
      </c>
      <c r="J100" s="13" t="str">
        <f>IFERROR(VLOOKUP(A100,'2.11 Kénaf &amp; F.libériennes FAO'!$C$5:$D$27,2,FALSE),"-")</f>
        <v>-</v>
      </c>
      <c r="K100" s="13" t="str">
        <f>IFERROR(VLOOKUP(A100,'2.12 Abaca FAO'!$C$5:$D$11,2,FALSE),"-")</f>
        <v>-</v>
      </c>
      <c r="L100" s="13" t="str">
        <f>IFERROR(VLOOKUP(A100,'2.13 Kapok FAO'!$C$5:$D$6,2,FALSE),"-")</f>
        <v>-</v>
      </c>
      <c r="M100" s="13" t="str">
        <f>IFERROR(VLOOKUP(A100,'2.14 Fibre d''agave FAO'!$C$5:$D$12,2,FALSE),"-")</f>
        <v>-</v>
      </c>
      <c r="N100" s="13" t="str">
        <f>IFERROR(VLOOKUP(A100,'2.15 Ramie FAO'!$C$5:$D$10,2,FALSE),"-")</f>
        <v>-</v>
      </c>
    </row>
    <row r="101" spans="1:14" ht="31.5" customHeight="1" x14ac:dyDescent="0.35">
      <c r="A101" s="108" t="s">
        <v>342</v>
      </c>
      <c r="B101" s="108">
        <f t="shared" ref="B101:B132" si="3">SUM(C101:N101)</f>
        <v>1650</v>
      </c>
      <c r="C101" s="13" t="str">
        <f>IFERROR(VLOOKUP(A101,'2.2 Coton égréné 2023 ICAC'!$C$8:$D$49,2,FALSE),"-")</f>
        <v>-</v>
      </c>
      <c r="D101" s="13" t="str">
        <f>IFERROR(VLOOKUP(A101,'2.4 Jute FAO'!$C$5:$D$26,2,FALSE),"-")</f>
        <v>-</v>
      </c>
      <c r="E101" s="13" t="str">
        <f>IFERROR(VLOOKUP(A101,'2.5 Coir FAO'!$C$5:$D$12,2,FALSE),"-")</f>
        <v>-</v>
      </c>
      <c r="F101" s="13" t="str">
        <f>IFERROR(VLOOKUP(A101,'2.6 Autres fibres tex FAO'!$C$5:$D$31,2,FALSE),"-")</f>
        <v>-</v>
      </c>
      <c r="G101" s="13">
        <f>IFERROR(VLOOKUP('2.1 Bilan Fibres végétales 2023'!A101,'2.7 Lin FAO'!$C$5:$D$31,2,FALSE),"-")</f>
        <v>490</v>
      </c>
      <c r="H101" s="13">
        <f>IFERROR(VLOOKUP(A101,'2.8 Chanvre FAO'!$C$5:$D$38,2,FALSE),"-")</f>
        <v>1160</v>
      </c>
      <c r="I101" s="13" t="str">
        <f>IFERROR(VLOOKUP(A101,'2.10 Sisal FAO'!$C$5:$D$30,2,FALSE),"-")</f>
        <v>-</v>
      </c>
      <c r="J101" s="13" t="str">
        <f>IFERROR(VLOOKUP(A101,'2.11 Kénaf &amp; F.libériennes FAO'!$C$5:$D$27,2,FALSE),"-")</f>
        <v>-</v>
      </c>
      <c r="K101" s="13" t="str">
        <f>IFERROR(VLOOKUP(A101,'2.12 Abaca FAO'!$C$5:$D$11,2,FALSE),"-")</f>
        <v>-</v>
      </c>
      <c r="L101" s="13" t="str">
        <f>IFERROR(VLOOKUP(A101,'2.13 Kapok FAO'!$C$5:$D$6,2,FALSE),"-")</f>
        <v>-</v>
      </c>
      <c r="M101" s="13" t="str">
        <f>IFERROR(VLOOKUP(A101,'2.14 Fibre d''agave FAO'!$C$5:$D$12,2,FALSE),"-")</f>
        <v>-</v>
      </c>
      <c r="N101" s="13" t="str">
        <f>IFERROR(VLOOKUP(A101,'2.15 Ramie FAO'!$C$5:$D$10,2,FALSE),"-")</f>
        <v>-</v>
      </c>
    </row>
    <row r="102" spans="1:14" ht="31.5" customHeight="1" x14ac:dyDescent="0.35">
      <c r="A102" s="108" t="s">
        <v>674</v>
      </c>
      <c r="B102" s="108">
        <f t="shared" si="3"/>
        <v>14500</v>
      </c>
      <c r="C102" s="13" t="str">
        <f>IFERROR(VLOOKUP(A102,'2.2 Coton égréné 2023 ICAC'!$C$8:$D$49,2,FALSE),"-")</f>
        <v>-</v>
      </c>
      <c r="D102" s="13" t="str">
        <f>IFERROR(VLOOKUP(A102,'2.4 Jute FAO'!$C$5:$D$26,2,FALSE),"-")</f>
        <v>-</v>
      </c>
      <c r="E102" s="13" t="str">
        <f>IFERROR(VLOOKUP(A102,'2.5 Coir FAO'!$C$5:$D$12,2,FALSE),"-")</f>
        <v>-</v>
      </c>
      <c r="F102" s="13" t="str">
        <f>IFERROR(VLOOKUP(A102,'2.6 Autres fibres tex FAO'!$C$5:$D$31,2,FALSE),"-")</f>
        <v>-</v>
      </c>
      <c r="G102" s="13">
        <f>IFERROR(VLOOKUP('2.1 Bilan Fibres végétales 2023'!A102,'2.7 Lin FAO'!$C$5:$D$31,2,FALSE),"-")</f>
        <v>14500</v>
      </c>
      <c r="H102" s="13" t="str">
        <f>IFERROR(VLOOKUP(A102,'2.8 Chanvre FAO'!$C$5:$D$38,2,FALSE),"-")</f>
        <v>-</v>
      </c>
      <c r="I102" s="13" t="str">
        <f>IFERROR(VLOOKUP(A102,'2.10 Sisal FAO'!$C$5:$D$30,2,FALSE),"-")</f>
        <v>-</v>
      </c>
      <c r="J102" s="13" t="str">
        <f>IFERROR(VLOOKUP(A102,'2.11 Kénaf &amp; F.libériennes FAO'!$C$5:$D$27,2,FALSE),"-")</f>
        <v>-</v>
      </c>
      <c r="K102" s="13" t="str">
        <f>IFERROR(VLOOKUP(A102,'2.12 Abaca FAO'!$C$5:$D$11,2,FALSE),"-")</f>
        <v>-</v>
      </c>
      <c r="L102" s="13" t="str">
        <f>IFERROR(VLOOKUP(A102,'2.13 Kapok FAO'!$C$5:$D$6,2,FALSE),"-")</f>
        <v>-</v>
      </c>
      <c r="M102" s="13" t="str">
        <f>IFERROR(VLOOKUP(A102,'2.14 Fibre d''agave FAO'!$C$5:$D$12,2,FALSE),"-")</f>
        <v>-</v>
      </c>
      <c r="N102" s="13" t="str">
        <f>IFERROR(VLOOKUP(A102,'2.15 Ramie FAO'!$C$5:$D$10,2,FALSE),"-")</f>
        <v>-</v>
      </c>
    </row>
    <row r="103" spans="1:14" ht="31.5" customHeight="1" x14ac:dyDescent="0.35">
      <c r="A103" s="108" t="s">
        <v>675</v>
      </c>
      <c r="B103" s="108">
        <f t="shared" si="3"/>
        <v>76311.100000000006</v>
      </c>
      <c r="C103" s="13" t="str">
        <f>IFERROR(VLOOKUP(A103,'2.2 Coton égréné 2023 ICAC'!$C$8:$D$49,2,FALSE),"-")</f>
        <v>-</v>
      </c>
      <c r="D103" s="13" t="str">
        <f>IFERROR(VLOOKUP(A103,'2.4 Jute FAO'!$C$5:$D$26,2,FALSE),"-")</f>
        <v>-</v>
      </c>
      <c r="E103" s="13" t="str">
        <f>IFERROR(VLOOKUP(A103,'2.5 Coir FAO'!$C$5:$D$12,2,FALSE),"-")</f>
        <v>-</v>
      </c>
      <c r="F103" s="13" t="str">
        <f>IFERROR(VLOOKUP(A103,'2.6 Autres fibres tex FAO'!$C$5:$D$31,2,FALSE),"-")</f>
        <v>-</v>
      </c>
      <c r="G103" s="13">
        <f>IFERROR(VLOOKUP('2.1 Bilan Fibres végétales 2023'!A103,'2.7 Lin FAO'!$C$5:$D$31,2,FALSE),"-")</f>
        <v>24100</v>
      </c>
      <c r="H103" s="13">
        <f>IFERROR(VLOOKUP(A103,'2.8 Chanvre FAO'!$C$5:$D$38,2,FALSE),"-")</f>
        <v>1316.97</v>
      </c>
      <c r="I103" s="13" t="str">
        <f>IFERROR(VLOOKUP(A103,'2.10 Sisal FAO'!$C$5:$D$30,2,FALSE),"-")</f>
        <v>-</v>
      </c>
      <c r="J103" s="13">
        <f>IFERROR(VLOOKUP(A103,'2.11 Kénaf &amp; F.libériennes FAO'!$C$5:$D$27,2,FALSE),"-")</f>
        <v>50894.13</v>
      </c>
      <c r="K103" s="13" t="str">
        <f>IFERROR(VLOOKUP(A103,'2.12 Abaca FAO'!$C$5:$D$11,2,FALSE),"-")</f>
        <v>-</v>
      </c>
      <c r="L103" s="13" t="str">
        <f>IFERROR(VLOOKUP(A103,'2.13 Kapok FAO'!$C$5:$D$6,2,FALSE),"-")</f>
        <v>-</v>
      </c>
      <c r="M103" s="13" t="str">
        <f>IFERROR(VLOOKUP(A103,'2.14 Fibre d''agave FAO'!$C$5:$D$12,2,FALSE),"-")</f>
        <v>-</v>
      </c>
      <c r="N103" s="13" t="str">
        <f>IFERROR(VLOOKUP(A103,'2.15 Ramie FAO'!$C$5:$D$10,2,FALSE),"-")</f>
        <v>-</v>
      </c>
    </row>
    <row r="104" spans="1:14" ht="31.5" customHeight="1" x14ac:dyDescent="0.35">
      <c r="A104" s="108" t="s">
        <v>343</v>
      </c>
      <c r="B104" s="108">
        <f t="shared" si="3"/>
        <v>0</v>
      </c>
      <c r="C104" s="13" t="str">
        <f>IFERROR(VLOOKUP(A104,'2.2 Coton égréné 2023 ICAC'!$C$8:$D$49,2,FALSE),"-")</f>
        <v>-</v>
      </c>
      <c r="D104" s="13" t="str">
        <f>IFERROR(VLOOKUP(A104,'2.4 Jute FAO'!$C$5:$D$26,2,FALSE),"-")</f>
        <v>-</v>
      </c>
      <c r="E104" s="13" t="str">
        <f>IFERROR(VLOOKUP(A104,'2.5 Coir FAO'!$C$5:$D$12,2,FALSE),"-")</f>
        <v>-</v>
      </c>
      <c r="F104" s="13" t="str">
        <f>IFERROR(VLOOKUP(A104,'2.6 Autres fibres tex FAO'!$C$5:$D$31,2,FALSE),"-")</f>
        <v>-</v>
      </c>
      <c r="G104" s="13" t="str">
        <f>IFERROR(VLOOKUP('2.1 Bilan Fibres végétales 2023'!A104,'2.7 Lin FAO'!$C$5:$D$31,2,FALSE),"-")</f>
        <v>-</v>
      </c>
      <c r="H104" s="13" t="str">
        <f>IFERROR(VLOOKUP(A104,'2.8 Chanvre FAO'!$C$5:$D$38,2,FALSE),"-")</f>
        <v>-</v>
      </c>
      <c r="I104" s="13" t="str">
        <f>IFERROR(VLOOKUP(A104,'2.10 Sisal FAO'!$C$5:$D$30,2,FALSE),"-")</f>
        <v>-</v>
      </c>
      <c r="J104" s="13" t="str">
        <f>IFERROR(VLOOKUP(A104,'2.11 Kénaf &amp; F.libériennes FAO'!$C$5:$D$27,2,FALSE),"-")</f>
        <v>-</v>
      </c>
      <c r="K104" s="13" t="str">
        <f>IFERROR(VLOOKUP(A104,'2.12 Abaca FAO'!$C$5:$D$11,2,FALSE),"-")</f>
        <v>-</v>
      </c>
      <c r="L104" s="13" t="str">
        <f>IFERROR(VLOOKUP(A104,'2.13 Kapok FAO'!$C$5:$D$6,2,FALSE),"-")</f>
        <v>-</v>
      </c>
      <c r="M104" s="13" t="str">
        <f>IFERROR(VLOOKUP(A104,'2.14 Fibre d''agave FAO'!$C$5:$D$12,2,FALSE),"-")</f>
        <v>-</v>
      </c>
      <c r="N104" s="13" t="str">
        <f>IFERROR(VLOOKUP(A104,'2.15 Ramie FAO'!$C$5:$D$10,2,FALSE),"-")</f>
        <v>-</v>
      </c>
    </row>
    <row r="105" spans="1:14" ht="31.5" customHeight="1" x14ac:dyDescent="0.35">
      <c r="A105" s="108" t="s">
        <v>676</v>
      </c>
      <c r="B105" s="108">
        <f t="shared" si="3"/>
        <v>2762.7200000000003</v>
      </c>
      <c r="C105" s="13" t="str">
        <f>IFERROR(VLOOKUP(A105,'2.2 Coton égréné 2023 ICAC'!$C$8:$D$49,2,FALSE),"-")</f>
        <v>-</v>
      </c>
      <c r="D105" s="13">
        <f>IFERROR(VLOOKUP(A105,'2.4 Jute FAO'!$C$5:$D$26,2,FALSE),"-")</f>
        <v>177.42</v>
      </c>
      <c r="E105" s="13" t="str">
        <f>IFERROR(VLOOKUP(A105,'2.5 Coir FAO'!$C$5:$D$12,2,FALSE),"-")</f>
        <v>-</v>
      </c>
      <c r="F105" s="13" t="str">
        <f>IFERROR(VLOOKUP(A105,'2.6 Autres fibres tex FAO'!$C$5:$D$31,2,FALSE),"-")</f>
        <v>-</v>
      </c>
      <c r="G105" s="13" t="str">
        <f>IFERROR(VLOOKUP('2.1 Bilan Fibres végétales 2023'!A105,'2.7 Lin FAO'!$C$5:$D$31,2,FALSE),"-")</f>
        <v>-</v>
      </c>
      <c r="H105" s="13" t="str">
        <f>IFERROR(VLOOKUP(A105,'2.8 Chanvre FAO'!$C$5:$D$38,2,FALSE),"-")</f>
        <v>-</v>
      </c>
      <c r="I105" s="13" t="str">
        <f>IFERROR(VLOOKUP(A105,'2.10 Sisal FAO'!$C$5:$D$30,2,FALSE),"-")</f>
        <v>-</v>
      </c>
      <c r="J105" s="13">
        <f>IFERROR(VLOOKUP(A105,'2.11 Kénaf &amp; F.libériennes FAO'!$C$5:$D$27,2,FALSE),"-")</f>
        <v>1004.56</v>
      </c>
      <c r="K105" s="13" t="str">
        <f>IFERROR(VLOOKUP(A105,'2.12 Abaca FAO'!$C$5:$D$11,2,FALSE),"-")</f>
        <v>-</v>
      </c>
      <c r="L105" s="13" t="str">
        <f>IFERROR(VLOOKUP(A105,'2.13 Kapok FAO'!$C$5:$D$6,2,FALSE),"-")</f>
        <v>-</v>
      </c>
      <c r="M105" s="13">
        <f>IFERROR(VLOOKUP(A105,'2.14 Fibre d''agave FAO'!$C$5:$D$12,2,FALSE),"-")</f>
        <v>1580.74</v>
      </c>
      <c r="N105" s="13" t="str">
        <f>IFERROR(VLOOKUP(A105,'2.15 Ramie FAO'!$C$5:$D$10,2,FALSE),"-")</f>
        <v>-</v>
      </c>
    </row>
    <row r="106" spans="1:14" ht="31.5" customHeight="1" x14ac:dyDescent="0.35">
      <c r="A106" s="108" t="s">
        <v>350</v>
      </c>
      <c r="B106" s="108">
        <f t="shared" si="3"/>
        <v>5300</v>
      </c>
      <c r="C106" s="13">
        <f>IFERROR(VLOOKUP(A106,'2.2 Coton égréné 2023 ICAC'!$C$8:$D$49,2,FALSE),"-")</f>
        <v>5300</v>
      </c>
      <c r="D106" s="13" t="str">
        <f>IFERROR(VLOOKUP(A106,'2.4 Jute FAO'!$C$5:$D$26,2,FALSE),"-")</f>
        <v>-</v>
      </c>
      <c r="E106" s="13" t="str">
        <f>IFERROR(VLOOKUP(A106,'2.5 Coir FAO'!$C$5:$D$12,2,FALSE),"-")</f>
        <v>-</v>
      </c>
      <c r="F106" s="13" t="str">
        <f>IFERROR(VLOOKUP(A106,'2.6 Autres fibres tex FAO'!$C$5:$D$31,2,FALSE),"-")</f>
        <v>-</v>
      </c>
      <c r="G106" s="13" t="str">
        <f>IFERROR(VLOOKUP('2.1 Bilan Fibres végétales 2023'!A106,'2.7 Lin FAO'!$C$5:$D$31,2,FALSE),"-")</f>
        <v>-</v>
      </c>
      <c r="H106" s="13" t="str">
        <f>IFERROR(VLOOKUP(A106,'2.8 Chanvre FAO'!$C$5:$D$38,2,FALSE),"-")</f>
        <v>-</v>
      </c>
      <c r="I106" s="13" t="str">
        <f>IFERROR(VLOOKUP(A106,'2.10 Sisal FAO'!$C$5:$D$30,2,FALSE),"-")</f>
        <v>-</v>
      </c>
      <c r="J106" s="13" t="str">
        <f>IFERROR(VLOOKUP(A106,'2.11 Kénaf &amp; F.libériennes FAO'!$C$5:$D$27,2,FALSE),"-")</f>
        <v>-</v>
      </c>
      <c r="K106" s="13" t="str">
        <f>IFERROR(VLOOKUP(A106,'2.12 Abaca FAO'!$C$5:$D$11,2,FALSE),"-")</f>
        <v>-</v>
      </c>
      <c r="L106" s="13" t="str">
        <f>IFERROR(VLOOKUP(A106,'2.13 Kapok FAO'!$C$5:$D$6,2,FALSE),"-")</f>
        <v>-</v>
      </c>
      <c r="M106" s="13" t="str">
        <f>IFERROR(VLOOKUP(A106,'2.14 Fibre d''agave FAO'!$C$5:$D$12,2,FALSE),"-")</f>
        <v>-</v>
      </c>
      <c r="N106" s="13" t="str">
        <f>IFERROR(VLOOKUP(A106,'2.15 Ramie FAO'!$C$5:$D$10,2,FALSE),"-")</f>
        <v>-</v>
      </c>
    </row>
    <row r="107" spans="1:14" ht="31.5" customHeight="1" x14ac:dyDescent="0.35">
      <c r="A107" s="108" t="s">
        <v>354</v>
      </c>
      <c r="B107" s="108">
        <f t="shared" si="3"/>
        <v>0</v>
      </c>
      <c r="C107" s="13" t="str">
        <f>IFERROR(VLOOKUP(A107,'2.2 Coton égréné 2023 ICAC'!$C$8:$D$49,2,FALSE),"-")</f>
        <v>-</v>
      </c>
      <c r="D107" s="13" t="str">
        <f>IFERROR(VLOOKUP(A107,'2.4 Jute FAO'!$C$5:$D$26,2,FALSE),"-")</f>
        <v>-</v>
      </c>
      <c r="E107" s="13" t="str">
        <f>IFERROR(VLOOKUP(A107,'2.5 Coir FAO'!$C$5:$D$12,2,FALSE),"-")</f>
        <v>-</v>
      </c>
      <c r="F107" s="13" t="str">
        <f>IFERROR(VLOOKUP(A107,'2.6 Autres fibres tex FAO'!$C$5:$D$31,2,FALSE),"-")</f>
        <v>-</v>
      </c>
      <c r="G107" s="13" t="str">
        <f>IFERROR(VLOOKUP('2.1 Bilan Fibres végétales 2023'!A107,'2.7 Lin FAO'!$C$5:$D$31,2,FALSE),"-")</f>
        <v>-</v>
      </c>
      <c r="H107" s="13" t="str">
        <f>IFERROR(VLOOKUP(A107,'2.8 Chanvre FAO'!$C$5:$D$38,2,FALSE),"-")</f>
        <v>-</v>
      </c>
      <c r="I107" s="13" t="str">
        <f>IFERROR(VLOOKUP(A107,'2.10 Sisal FAO'!$C$5:$D$30,2,FALSE),"-")</f>
        <v>-</v>
      </c>
      <c r="J107" s="13" t="str">
        <f>IFERROR(VLOOKUP(A107,'2.11 Kénaf &amp; F.libériennes FAO'!$C$5:$D$27,2,FALSE),"-")</f>
        <v>-</v>
      </c>
      <c r="K107" s="13" t="str">
        <f>IFERROR(VLOOKUP(A107,'2.12 Abaca FAO'!$C$5:$D$11,2,FALSE),"-")</f>
        <v>-</v>
      </c>
      <c r="L107" s="13" t="str">
        <f>IFERROR(VLOOKUP(A107,'2.13 Kapok FAO'!$C$5:$D$6,2,FALSE),"-")</f>
        <v>-</v>
      </c>
      <c r="M107" s="13" t="str">
        <f>IFERROR(VLOOKUP(A107,'2.14 Fibre d''agave FAO'!$C$5:$D$12,2,FALSE),"-")</f>
        <v>-</v>
      </c>
      <c r="N107" s="13" t="str">
        <f>IFERROR(VLOOKUP(A107,'2.15 Ramie FAO'!$C$5:$D$10,2,FALSE),"-")</f>
        <v>-</v>
      </c>
    </row>
    <row r="108" spans="1:14" ht="31.5" customHeight="1" x14ac:dyDescent="0.35">
      <c r="A108" s="108" t="s">
        <v>355</v>
      </c>
      <c r="B108" s="108">
        <f t="shared" si="3"/>
        <v>0</v>
      </c>
      <c r="C108" s="13" t="str">
        <f>IFERROR(VLOOKUP(A108,'2.2 Coton égréné 2023 ICAC'!$C$8:$D$49,2,FALSE),"-")</f>
        <v>-</v>
      </c>
      <c r="D108" s="13" t="str">
        <f>IFERROR(VLOOKUP(A108,'2.4 Jute FAO'!$C$5:$D$26,2,FALSE),"-")</f>
        <v>-</v>
      </c>
      <c r="E108" s="13" t="str">
        <f>IFERROR(VLOOKUP(A108,'2.5 Coir FAO'!$C$5:$D$12,2,FALSE),"-")</f>
        <v>-</v>
      </c>
      <c r="F108" s="13" t="str">
        <f>IFERROR(VLOOKUP(A108,'2.6 Autres fibres tex FAO'!$C$5:$D$31,2,FALSE),"-")</f>
        <v>-</v>
      </c>
      <c r="G108" s="13" t="str">
        <f>IFERROR(VLOOKUP('2.1 Bilan Fibres végétales 2023'!A108,'2.7 Lin FAO'!$C$5:$D$31,2,FALSE),"-")</f>
        <v>-</v>
      </c>
      <c r="H108" s="13" t="str">
        <f>IFERROR(VLOOKUP(A108,'2.8 Chanvre FAO'!$C$5:$D$38,2,FALSE),"-")</f>
        <v>-</v>
      </c>
      <c r="I108" s="13" t="str">
        <f>IFERROR(VLOOKUP(A108,'2.10 Sisal FAO'!$C$5:$D$30,2,FALSE),"-")</f>
        <v>-</v>
      </c>
      <c r="J108" s="13" t="str">
        <f>IFERROR(VLOOKUP(A108,'2.11 Kénaf &amp; F.libériennes FAO'!$C$5:$D$27,2,FALSE),"-")</f>
        <v>-</v>
      </c>
      <c r="K108" s="13" t="str">
        <f>IFERROR(VLOOKUP(A108,'2.12 Abaca FAO'!$C$5:$D$11,2,FALSE),"-")</f>
        <v>-</v>
      </c>
      <c r="L108" s="13" t="str">
        <f>IFERROR(VLOOKUP(A108,'2.13 Kapok FAO'!$C$5:$D$6,2,FALSE),"-")</f>
        <v>-</v>
      </c>
      <c r="M108" s="13" t="str">
        <f>IFERROR(VLOOKUP(A108,'2.14 Fibre d''agave FAO'!$C$5:$D$12,2,FALSE),"-")</f>
        <v>-</v>
      </c>
      <c r="N108" s="13" t="str">
        <f>IFERROR(VLOOKUP(A108,'2.15 Ramie FAO'!$C$5:$D$10,2,FALSE),"-")</f>
        <v>-</v>
      </c>
    </row>
    <row r="109" spans="1:14" ht="31.5" customHeight="1" x14ac:dyDescent="0.35">
      <c r="A109" s="108" t="s">
        <v>356</v>
      </c>
      <c r="B109" s="108">
        <f t="shared" si="3"/>
        <v>0</v>
      </c>
      <c r="C109" s="13" t="str">
        <f>IFERROR(VLOOKUP(A109,'2.2 Coton égréné 2023 ICAC'!$C$8:$D$49,2,FALSE),"-")</f>
        <v>-</v>
      </c>
      <c r="D109" s="13" t="str">
        <f>IFERROR(VLOOKUP(A109,'2.4 Jute FAO'!$C$5:$D$26,2,FALSE),"-")</f>
        <v>-</v>
      </c>
      <c r="E109" s="13" t="str">
        <f>IFERROR(VLOOKUP(A109,'2.5 Coir FAO'!$C$5:$D$12,2,FALSE),"-")</f>
        <v>-</v>
      </c>
      <c r="F109" s="13" t="str">
        <f>IFERROR(VLOOKUP(A109,'2.6 Autres fibres tex FAO'!$C$5:$D$31,2,FALSE),"-")</f>
        <v>-</v>
      </c>
      <c r="G109" s="13">
        <f>IFERROR(VLOOKUP('2.1 Bilan Fibres végétales 2023'!A109,'2.7 Lin FAO'!$C$5:$D$31,2,FALSE),"-")</f>
        <v>0</v>
      </c>
      <c r="H109" s="13">
        <f>IFERROR(VLOOKUP(A109,'2.8 Chanvre FAO'!$C$5:$D$38,2,FALSE),"-")</f>
        <v>0</v>
      </c>
      <c r="I109" s="13" t="str">
        <f>IFERROR(VLOOKUP(A109,'2.10 Sisal FAO'!$C$5:$D$30,2,FALSE),"-")</f>
        <v>-</v>
      </c>
      <c r="J109" s="13" t="str">
        <f>IFERROR(VLOOKUP(A109,'2.11 Kénaf &amp; F.libériennes FAO'!$C$5:$D$27,2,FALSE),"-")</f>
        <v>-</v>
      </c>
      <c r="K109" s="13" t="str">
        <f>IFERROR(VLOOKUP(A109,'2.12 Abaca FAO'!$C$5:$D$11,2,FALSE),"-")</f>
        <v>-</v>
      </c>
      <c r="L109" s="13" t="str">
        <f>IFERROR(VLOOKUP(A109,'2.13 Kapok FAO'!$C$5:$D$6,2,FALSE),"-")</f>
        <v>-</v>
      </c>
      <c r="M109" s="13" t="str">
        <f>IFERROR(VLOOKUP(A109,'2.14 Fibre d''agave FAO'!$C$5:$D$12,2,FALSE),"-")</f>
        <v>-</v>
      </c>
      <c r="N109" s="13" t="str">
        <f>IFERROR(VLOOKUP(A109,'2.15 Ramie FAO'!$C$5:$D$10,2,FALSE),"-")</f>
        <v>-</v>
      </c>
    </row>
    <row r="110" spans="1:14" ht="31.5" customHeight="1" x14ac:dyDescent="0.35">
      <c r="A110" s="108" t="s">
        <v>358</v>
      </c>
      <c r="B110" s="108">
        <f t="shared" si="3"/>
        <v>41440</v>
      </c>
      <c r="C110" s="13">
        <f>IFERROR(VLOOKUP(A110,'2.2 Coton égréné 2023 ICAC'!$C$8:$D$49,2,FALSE),"-")</f>
        <v>41440</v>
      </c>
      <c r="D110" s="13" t="str">
        <f>IFERROR(VLOOKUP(A110,'2.4 Jute FAO'!$C$5:$D$26,2,FALSE),"-")</f>
        <v>-</v>
      </c>
      <c r="E110" s="13" t="str">
        <f>IFERROR(VLOOKUP(A110,'2.5 Coir FAO'!$C$5:$D$12,2,FALSE),"-")</f>
        <v>-</v>
      </c>
      <c r="F110" s="13" t="str">
        <f>IFERROR(VLOOKUP(A110,'2.6 Autres fibres tex FAO'!$C$5:$D$31,2,FALSE),"-")</f>
        <v>-</v>
      </c>
      <c r="G110" s="13" t="str">
        <f>IFERROR(VLOOKUP('2.1 Bilan Fibres végétales 2023'!A110,'2.7 Lin FAO'!$C$5:$D$31,2,FALSE),"-")</f>
        <v>-</v>
      </c>
      <c r="H110" s="13" t="str">
        <f>IFERROR(VLOOKUP(A110,'2.8 Chanvre FAO'!$C$5:$D$38,2,FALSE),"-")</f>
        <v>-</v>
      </c>
      <c r="I110" s="13" t="str">
        <f>IFERROR(VLOOKUP(A110,'2.10 Sisal FAO'!$C$5:$D$30,2,FALSE),"-")</f>
        <v>-</v>
      </c>
      <c r="J110" s="13" t="str">
        <f>IFERROR(VLOOKUP(A110,'2.11 Kénaf &amp; F.libériennes FAO'!$C$5:$D$27,2,FALSE),"-")</f>
        <v>-</v>
      </c>
      <c r="K110" s="13" t="str">
        <f>IFERROR(VLOOKUP(A110,'2.12 Abaca FAO'!$C$5:$D$11,2,FALSE),"-")</f>
        <v>-</v>
      </c>
      <c r="L110" s="13" t="str">
        <f>IFERROR(VLOOKUP(A110,'2.13 Kapok FAO'!$C$5:$D$6,2,FALSE),"-")</f>
        <v>-</v>
      </c>
      <c r="M110" s="13" t="str">
        <f>IFERROR(VLOOKUP(A110,'2.14 Fibre d''agave FAO'!$C$5:$D$12,2,FALSE),"-")</f>
        <v>-</v>
      </c>
      <c r="N110" s="13" t="str">
        <f>IFERROR(VLOOKUP(A110,'2.15 Ramie FAO'!$C$5:$D$10,2,FALSE),"-")</f>
        <v>-</v>
      </c>
    </row>
    <row r="111" spans="1:14" ht="31.5" customHeight="1" x14ac:dyDescent="0.35">
      <c r="A111" s="108" t="s">
        <v>359</v>
      </c>
      <c r="B111" s="108">
        <f t="shared" si="3"/>
        <v>3805.15</v>
      </c>
      <c r="C111" s="13" t="str">
        <f>IFERROR(VLOOKUP(A111,'2.2 Coton égréné 2023 ICAC'!$C$8:$D$49,2,FALSE),"-")</f>
        <v>-</v>
      </c>
      <c r="D111" s="13">
        <f>IFERROR(VLOOKUP(A111,'2.4 Jute FAO'!$C$5:$D$26,2,FALSE),"-")</f>
        <v>3805.15</v>
      </c>
      <c r="E111" s="13" t="str">
        <f>IFERROR(VLOOKUP(A111,'2.5 Coir FAO'!$C$5:$D$12,2,FALSE),"-")</f>
        <v>-</v>
      </c>
      <c r="F111" s="13" t="str">
        <f>IFERROR(VLOOKUP(A111,'2.6 Autres fibres tex FAO'!$C$5:$D$31,2,FALSE),"-")</f>
        <v>-</v>
      </c>
      <c r="G111" s="13" t="str">
        <f>IFERROR(VLOOKUP('2.1 Bilan Fibres végétales 2023'!A111,'2.7 Lin FAO'!$C$5:$D$31,2,FALSE),"-")</f>
        <v>-</v>
      </c>
      <c r="H111" s="13" t="str">
        <f>IFERROR(VLOOKUP(A111,'2.8 Chanvre FAO'!$C$5:$D$38,2,FALSE),"-")</f>
        <v>-</v>
      </c>
      <c r="I111" s="13" t="str">
        <f>IFERROR(VLOOKUP(A111,'2.10 Sisal FAO'!$C$5:$D$30,2,FALSE),"-")</f>
        <v>-</v>
      </c>
      <c r="J111" s="13" t="str">
        <f>IFERROR(VLOOKUP(A111,'2.11 Kénaf &amp; F.libériennes FAO'!$C$5:$D$27,2,FALSE),"-")</f>
        <v>-</v>
      </c>
      <c r="K111" s="13" t="str">
        <f>IFERROR(VLOOKUP(A111,'2.12 Abaca FAO'!$C$5:$D$11,2,FALSE),"-")</f>
        <v>-</v>
      </c>
      <c r="L111" s="13" t="str">
        <f>IFERROR(VLOOKUP(A111,'2.13 Kapok FAO'!$C$5:$D$6,2,FALSE),"-")</f>
        <v>-</v>
      </c>
      <c r="M111" s="13" t="str">
        <f>IFERROR(VLOOKUP(A111,'2.14 Fibre d''agave FAO'!$C$5:$D$12,2,FALSE),"-")</f>
        <v>-</v>
      </c>
      <c r="N111" s="13" t="str">
        <f>IFERROR(VLOOKUP(A111,'2.15 Ramie FAO'!$C$5:$D$10,2,FALSE),"-")</f>
        <v>-</v>
      </c>
    </row>
    <row r="112" spans="1:14" ht="31.5" customHeight="1" x14ac:dyDescent="0.35">
      <c r="A112" s="108" t="s">
        <v>360</v>
      </c>
      <c r="B112" s="108">
        <f t="shared" si="3"/>
        <v>521946.97</v>
      </c>
      <c r="C112" s="13" t="str">
        <f>IFERROR(VLOOKUP(A112,'2.2 Coton égréné 2023 ICAC'!$C$8:$D$49,2,FALSE),"-")</f>
        <v>-</v>
      </c>
      <c r="D112" s="13" t="str">
        <f>IFERROR(VLOOKUP(A112,'2.4 Jute FAO'!$C$5:$D$26,2,FALSE),"-")</f>
        <v>-</v>
      </c>
      <c r="E112" s="13">
        <f>IFERROR(VLOOKUP(A112,'2.5 Coir FAO'!$C$5:$D$12,2,FALSE),"-")</f>
        <v>163275.57999999999</v>
      </c>
      <c r="F112" s="13">
        <f>IFERROR(VLOOKUP(A112,'2.6 Autres fibres tex FAO'!$C$5:$D$31,2,FALSE),"-")</f>
        <v>358671.39</v>
      </c>
      <c r="G112" s="13" t="str">
        <f>IFERROR(VLOOKUP('2.1 Bilan Fibres végétales 2023'!A112,'2.7 Lin FAO'!$C$5:$D$31,2,FALSE),"-")</f>
        <v>-</v>
      </c>
      <c r="H112" s="13" t="str">
        <f>IFERROR(VLOOKUP(A112,'2.8 Chanvre FAO'!$C$5:$D$38,2,FALSE),"-")</f>
        <v>-</v>
      </c>
      <c r="I112" s="13" t="str">
        <f>IFERROR(VLOOKUP(A112,'2.10 Sisal FAO'!$C$5:$D$30,2,FALSE),"-")</f>
        <v>-</v>
      </c>
      <c r="J112" s="13" t="str">
        <f>IFERROR(VLOOKUP(A112,'2.11 Kénaf &amp; F.libériennes FAO'!$C$5:$D$27,2,FALSE),"-")</f>
        <v>-</v>
      </c>
      <c r="K112" s="13" t="str">
        <f>IFERROR(VLOOKUP(A112,'2.12 Abaca FAO'!$C$5:$D$11,2,FALSE),"-")</f>
        <v>-</v>
      </c>
      <c r="L112" s="13" t="str">
        <f>IFERROR(VLOOKUP(A112,'2.13 Kapok FAO'!$C$5:$D$6,2,FALSE),"-")</f>
        <v>-</v>
      </c>
      <c r="M112" s="13" t="str">
        <f>IFERROR(VLOOKUP(A112,'2.14 Fibre d''agave FAO'!$C$5:$D$12,2,FALSE),"-")</f>
        <v>-</v>
      </c>
      <c r="N112" s="13" t="str">
        <f>IFERROR(VLOOKUP(A112,'2.15 Ramie FAO'!$C$5:$D$10,2,FALSE),"-")</f>
        <v>-</v>
      </c>
    </row>
    <row r="113" spans="1:14" ht="31.5" customHeight="1" x14ac:dyDescent="0.35">
      <c r="A113" s="108" t="s">
        <v>361</v>
      </c>
      <c r="B113" s="108">
        <f t="shared" si="3"/>
        <v>0</v>
      </c>
      <c r="C113" s="13" t="str">
        <f>IFERROR(VLOOKUP(A113,'2.2 Coton égréné 2023 ICAC'!$C$8:$D$49,2,FALSE),"-")</f>
        <v>-</v>
      </c>
      <c r="D113" s="13" t="str">
        <f>IFERROR(VLOOKUP(A113,'2.4 Jute FAO'!$C$5:$D$26,2,FALSE),"-")</f>
        <v>-</v>
      </c>
      <c r="E113" s="13" t="str">
        <f>IFERROR(VLOOKUP(A113,'2.5 Coir FAO'!$C$5:$D$12,2,FALSE),"-")</f>
        <v>-</v>
      </c>
      <c r="F113" s="13" t="str">
        <f>IFERROR(VLOOKUP(A113,'2.6 Autres fibres tex FAO'!$C$5:$D$31,2,FALSE),"-")</f>
        <v>-</v>
      </c>
      <c r="G113" s="13" t="str">
        <f>IFERROR(VLOOKUP('2.1 Bilan Fibres végétales 2023'!A113,'2.7 Lin FAO'!$C$5:$D$31,2,FALSE),"-")</f>
        <v>-</v>
      </c>
      <c r="H113" s="13">
        <f>IFERROR(VLOOKUP(A113,'2.8 Chanvre FAO'!$C$5:$D$38,2,FALSE),"-")</f>
        <v>0</v>
      </c>
      <c r="I113" s="13" t="str">
        <f>IFERROR(VLOOKUP(A113,'2.10 Sisal FAO'!$C$5:$D$30,2,FALSE),"-")</f>
        <v>-</v>
      </c>
      <c r="J113" s="13" t="str">
        <f>IFERROR(VLOOKUP(A113,'2.11 Kénaf &amp; F.libériennes FAO'!$C$5:$D$27,2,FALSE),"-")</f>
        <v>-</v>
      </c>
      <c r="K113" s="13" t="str">
        <f>IFERROR(VLOOKUP(A113,'2.12 Abaca FAO'!$C$5:$D$11,2,FALSE),"-")</f>
        <v>-</v>
      </c>
      <c r="L113" s="13" t="str">
        <f>IFERROR(VLOOKUP(A113,'2.13 Kapok FAO'!$C$5:$D$6,2,FALSE),"-")</f>
        <v>-</v>
      </c>
      <c r="M113" s="13" t="str">
        <f>IFERROR(VLOOKUP(A113,'2.14 Fibre d''agave FAO'!$C$5:$D$12,2,FALSE),"-")</f>
        <v>-</v>
      </c>
      <c r="N113" s="13" t="str">
        <f>IFERROR(VLOOKUP(A113,'2.15 Ramie FAO'!$C$5:$D$10,2,FALSE),"-")</f>
        <v>-</v>
      </c>
    </row>
    <row r="114" spans="1:14" ht="31.5" customHeight="1" x14ac:dyDescent="0.35">
      <c r="A114" s="108" t="s">
        <v>362</v>
      </c>
      <c r="B114" s="108">
        <f t="shared" si="3"/>
        <v>0</v>
      </c>
      <c r="C114" s="13" t="str">
        <f>IFERROR(VLOOKUP(A114,'2.2 Coton égréné 2023 ICAC'!$C$8:$D$49,2,FALSE),"-")</f>
        <v>-</v>
      </c>
      <c r="D114" s="13" t="str">
        <f>IFERROR(VLOOKUP(A114,'2.4 Jute FAO'!$C$5:$D$26,2,FALSE),"-")</f>
        <v>-</v>
      </c>
      <c r="E114" s="13" t="str">
        <f>IFERROR(VLOOKUP(A114,'2.5 Coir FAO'!$C$5:$D$12,2,FALSE),"-")</f>
        <v>-</v>
      </c>
      <c r="F114" s="13" t="str">
        <f>IFERROR(VLOOKUP(A114,'2.6 Autres fibres tex FAO'!$C$5:$D$31,2,FALSE),"-")</f>
        <v>-</v>
      </c>
      <c r="G114" s="13" t="str">
        <f>IFERROR(VLOOKUP('2.1 Bilan Fibres végétales 2023'!A114,'2.7 Lin FAO'!$C$5:$D$31,2,FALSE),"-")</f>
        <v>-</v>
      </c>
      <c r="H114" s="13" t="str">
        <f>IFERROR(VLOOKUP(A114,'2.8 Chanvre FAO'!$C$5:$D$38,2,FALSE),"-")</f>
        <v>-</v>
      </c>
      <c r="I114" s="13" t="str">
        <f>IFERROR(VLOOKUP(A114,'2.10 Sisal FAO'!$C$5:$D$30,2,FALSE),"-")</f>
        <v>-</v>
      </c>
      <c r="J114" s="13" t="str">
        <f>IFERROR(VLOOKUP(A114,'2.11 Kénaf &amp; F.libériennes FAO'!$C$5:$D$27,2,FALSE),"-")</f>
        <v>-</v>
      </c>
      <c r="K114" s="13" t="str">
        <f>IFERROR(VLOOKUP(A114,'2.12 Abaca FAO'!$C$5:$D$11,2,FALSE),"-")</f>
        <v>-</v>
      </c>
      <c r="L114" s="13" t="str">
        <f>IFERROR(VLOOKUP(A114,'2.13 Kapok FAO'!$C$5:$D$6,2,FALSE),"-")</f>
        <v>-</v>
      </c>
      <c r="M114" s="13" t="str">
        <f>IFERROR(VLOOKUP(A114,'2.14 Fibre d''agave FAO'!$C$5:$D$12,2,FALSE),"-")</f>
        <v>-</v>
      </c>
      <c r="N114" s="13" t="str">
        <f>IFERROR(VLOOKUP(A114,'2.15 Ramie FAO'!$C$5:$D$10,2,FALSE),"-")</f>
        <v>-</v>
      </c>
    </row>
    <row r="115" spans="1:14" ht="31.5" customHeight="1" x14ac:dyDescent="0.35">
      <c r="A115" s="108" t="s">
        <v>677</v>
      </c>
      <c r="B115" s="108">
        <f t="shared" si="3"/>
        <v>0</v>
      </c>
      <c r="C115" s="13" t="str">
        <f>IFERROR(VLOOKUP(A115,'2.2 Coton égréné 2023 ICAC'!$C$8:$D$49,2,FALSE),"-")</f>
        <v>-</v>
      </c>
      <c r="D115" s="13" t="str">
        <f>IFERROR(VLOOKUP(A115,'2.4 Jute FAO'!$C$5:$D$26,2,FALSE),"-")</f>
        <v>-</v>
      </c>
      <c r="E115" s="13" t="str">
        <f>IFERROR(VLOOKUP(A115,'2.5 Coir FAO'!$C$5:$D$12,2,FALSE),"-")</f>
        <v>-</v>
      </c>
      <c r="F115" s="13" t="str">
        <f>IFERROR(VLOOKUP(A115,'2.6 Autres fibres tex FAO'!$C$5:$D$31,2,FALSE),"-")</f>
        <v>-</v>
      </c>
      <c r="G115" s="13" t="str">
        <f>IFERROR(VLOOKUP('2.1 Bilan Fibres végétales 2023'!A115,'2.7 Lin FAO'!$C$5:$D$31,2,FALSE),"-")</f>
        <v>-</v>
      </c>
      <c r="H115" s="13">
        <f>IFERROR(VLOOKUP(A115,'2.8 Chanvre FAO'!$C$5:$D$38,2,FALSE),"-")</f>
        <v>0</v>
      </c>
      <c r="I115" s="13" t="str">
        <f>IFERROR(VLOOKUP(A115,'2.10 Sisal FAO'!$C$5:$D$30,2,FALSE),"-")</f>
        <v>-</v>
      </c>
      <c r="J115" s="13" t="str">
        <f>IFERROR(VLOOKUP(A115,'2.11 Kénaf &amp; F.libériennes FAO'!$C$5:$D$27,2,FALSE),"-")</f>
        <v>-</v>
      </c>
      <c r="K115" s="13" t="str">
        <f>IFERROR(VLOOKUP(A115,'2.12 Abaca FAO'!$C$5:$D$11,2,FALSE),"-")</f>
        <v>-</v>
      </c>
      <c r="L115" s="13" t="str">
        <f>IFERROR(VLOOKUP(A115,'2.13 Kapok FAO'!$C$5:$D$6,2,FALSE),"-")</f>
        <v>-</v>
      </c>
      <c r="M115" s="13" t="str">
        <f>IFERROR(VLOOKUP(A115,'2.14 Fibre d''agave FAO'!$C$5:$D$12,2,FALSE),"-")</f>
        <v>-</v>
      </c>
      <c r="N115" s="13" t="str">
        <f>IFERROR(VLOOKUP(A115,'2.15 Ramie FAO'!$C$5:$D$10,2,FALSE),"-")</f>
        <v>-</v>
      </c>
    </row>
    <row r="116" spans="1:14" ht="31.5" customHeight="1" x14ac:dyDescent="0.35">
      <c r="A116" s="108" t="s">
        <v>364</v>
      </c>
      <c r="B116" s="108">
        <f t="shared" si="3"/>
        <v>107031</v>
      </c>
      <c r="C116" s="13">
        <f>IFERROR(VLOOKUP(A116,'2.2 Coton égréné 2023 ICAC'!$C$8:$D$49,2,FALSE),"-")</f>
        <v>107031</v>
      </c>
      <c r="D116" s="13" t="str">
        <f>IFERROR(VLOOKUP(A116,'2.4 Jute FAO'!$C$5:$D$26,2,FALSE),"-")</f>
        <v>-</v>
      </c>
      <c r="E116" s="13" t="str">
        <f>IFERROR(VLOOKUP(A116,'2.5 Coir FAO'!$C$5:$D$12,2,FALSE),"-")</f>
        <v>-</v>
      </c>
      <c r="F116" s="13" t="str">
        <f>IFERROR(VLOOKUP(A116,'2.6 Autres fibres tex FAO'!$C$5:$D$31,2,FALSE),"-")</f>
        <v>-</v>
      </c>
      <c r="G116" s="13" t="str">
        <f>IFERROR(VLOOKUP('2.1 Bilan Fibres végétales 2023'!A116,'2.7 Lin FAO'!$C$5:$D$31,2,FALSE),"-")</f>
        <v>-</v>
      </c>
      <c r="H116" s="13" t="str">
        <f>IFERROR(VLOOKUP(A116,'2.8 Chanvre FAO'!$C$5:$D$38,2,FALSE),"-")</f>
        <v>-</v>
      </c>
      <c r="I116" s="13" t="str">
        <f>IFERROR(VLOOKUP(A116,'2.10 Sisal FAO'!$C$5:$D$30,2,FALSE),"-")</f>
        <v>-</v>
      </c>
      <c r="J116" s="13" t="str">
        <f>IFERROR(VLOOKUP(A116,'2.11 Kénaf &amp; F.libériennes FAO'!$C$5:$D$27,2,FALSE),"-")</f>
        <v>-</v>
      </c>
      <c r="K116" s="13" t="str">
        <f>IFERROR(VLOOKUP(A116,'2.12 Abaca FAO'!$C$5:$D$11,2,FALSE),"-")</f>
        <v>-</v>
      </c>
      <c r="L116" s="13" t="str">
        <f>IFERROR(VLOOKUP(A116,'2.13 Kapok FAO'!$C$5:$D$6,2,FALSE),"-")</f>
        <v>-</v>
      </c>
      <c r="M116" s="13" t="str">
        <f>IFERROR(VLOOKUP(A116,'2.14 Fibre d''agave FAO'!$C$5:$D$12,2,FALSE),"-")</f>
        <v>-</v>
      </c>
      <c r="N116" s="13" t="str">
        <f>IFERROR(VLOOKUP(A116,'2.15 Ramie FAO'!$C$5:$D$10,2,FALSE),"-")</f>
        <v>-</v>
      </c>
    </row>
    <row r="117" spans="1:14" ht="31.5" customHeight="1" x14ac:dyDescent="0.35">
      <c r="A117" s="108" t="s">
        <v>683</v>
      </c>
      <c r="B117" s="108">
        <f t="shared" si="3"/>
        <v>649.13</v>
      </c>
      <c r="C117" s="13" t="str">
        <f>IFERROR(VLOOKUP(A117,'2.2 Coton égréné 2023 ICAC'!$C$8:$D$49,2,FALSE),"-")</f>
        <v>-</v>
      </c>
      <c r="D117" s="13">
        <f>IFERROR(VLOOKUP(A117,'2.4 Jute FAO'!$C$5:$D$26,2,FALSE),"-")</f>
        <v>0</v>
      </c>
      <c r="E117" s="13" t="str">
        <f>IFERROR(VLOOKUP(A117,'2.5 Coir FAO'!$C$5:$D$12,2,FALSE),"-")</f>
        <v>-</v>
      </c>
      <c r="F117" s="13">
        <f>IFERROR(VLOOKUP(A117,'2.6 Autres fibres tex FAO'!$C$5:$D$31,2,FALSE),"-")</f>
        <v>376.23</v>
      </c>
      <c r="G117" s="13">
        <f>IFERROR(VLOOKUP('2.1 Bilan Fibres végétales 2023'!A117,'2.7 Lin FAO'!$C$5:$D$31,2,FALSE),"-")</f>
        <v>270</v>
      </c>
      <c r="H117" s="13" t="str">
        <f>IFERROR(VLOOKUP(A117,'2.8 Chanvre FAO'!$C$5:$D$38,2,FALSE),"-")</f>
        <v>-</v>
      </c>
      <c r="I117" s="13">
        <f>IFERROR(VLOOKUP(A117,'2.10 Sisal FAO'!$C$5:$D$30,2,FALSE),"-")</f>
        <v>2.9</v>
      </c>
      <c r="J117" s="13" t="str">
        <f>IFERROR(VLOOKUP(A117,'2.11 Kénaf &amp; F.libériennes FAO'!$C$5:$D$27,2,FALSE),"-")</f>
        <v>-</v>
      </c>
      <c r="K117" s="13" t="str">
        <f>IFERROR(VLOOKUP(A117,'2.12 Abaca FAO'!$C$5:$D$11,2,FALSE),"-")</f>
        <v>-</v>
      </c>
      <c r="L117" s="13" t="str">
        <f>IFERROR(VLOOKUP(A117,'2.13 Kapok FAO'!$C$5:$D$6,2,FALSE),"-")</f>
        <v>-</v>
      </c>
      <c r="M117" s="13" t="str">
        <f>IFERROR(VLOOKUP(A117,'2.14 Fibre d''agave FAO'!$C$5:$D$12,2,FALSE),"-")</f>
        <v>-</v>
      </c>
      <c r="N117" s="13" t="str">
        <f>IFERROR(VLOOKUP(A117,'2.15 Ramie FAO'!$C$5:$D$10,2,FALSE),"-")</f>
        <v>-</v>
      </c>
    </row>
    <row r="118" spans="1:14" ht="31.5" customHeight="1" x14ac:dyDescent="0.35">
      <c r="A118" s="108" t="s">
        <v>684</v>
      </c>
      <c r="B118" s="108">
        <f t="shared" si="3"/>
        <v>0</v>
      </c>
      <c r="C118" s="13" t="str">
        <f>IFERROR(VLOOKUP(A118,'2.2 Coton égréné 2023 ICAC'!$C$8:$D$49,2,FALSE),"-")</f>
        <v>-</v>
      </c>
      <c r="D118" s="13" t="str">
        <f>IFERROR(VLOOKUP(A118,'2.4 Jute FAO'!$C$5:$D$26,2,FALSE),"-")</f>
        <v>-</v>
      </c>
      <c r="E118" s="13" t="str">
        <f>IFERROR(VLOOKUP(A118,'2.5 Coir FAO'!$C$5:$D$12,2,FALSE),"-")</f>
        <v>-</v>
      </c>
      <c r="F118" s="13" t="str">
        <f>IFERROR(VLOOKUP(A118,'2.6 Autres fibres tex FAO'!$C$5:$D$31,2,FALSE),"-")</f>
        <v>-</v>
      </c>
      <c r="G118" s="13" t="str">
        <f>IFERROR(VLOOKUP('2.1 Bilan Fibres végétales 2023'!A118,'2.7 Lin FAO'!$C$5:$D$31,2,FALSE),"-")</f>
        <v>-</v>
      </c>
      <c r="H118" s="13" t="str">
        <f>IFERROR(VLOOKUP(A118,'2.8 Chanvre FAO'!$C$5:$D$38,2,FALSE),"-")</f>
        <v>-</v>
      </c>
      <c r="I118" s="13" t="str">
        <f>IFERROR(VLOOKUP(A118,'2.10 Sisal FAO'!$C$5:$D$30,2,FALSE),"-")</f>
        <v>-</v>
      </c>
      <c r="J118" s="13" t="str">
        <f>IFERROR(VLOOKUP(A118,'2.11 Kénaf &amp; F.libériennes FAO'!$C$5:$D$27,2,FALSE),"-")</f>
        <v>-</v>
      </c>
      <c r="K118" s="13" t="str">
        <f>IFERROR(VLOOKUP(A118,'2.12 Abaca FAO'!$C$5:$D$11,2,FALSE),"-")</f>
        <v>-</v>
      </c>
      <c r="L118" s="13" t="str">
        <f>IFERROR(VLOOKUP(A118,'2.13 Kapok FAO'!$C$5:$D$6,2,FALSE),"-")</f>
        <v>-</v>
      </c>
      <c r="M118" s="13" t="str">
        <f>IFERROR(VLOOKUP(A118,'2.14 Fibre d''agave FAO'!$C$5:$D$12,2,FALSE),"-")</f>
        <v>-</v>
      </c>
      <c r="N118" s="13" t="str">
        <f>IFERROR(VLOOKUP(A118,'2.15 Ramie FAO'!$C$5:$D$10,2,FALSE),"-")</f>
        <v>-</v>
      </c>
    </row>
    <row r="119" spans="1:14" ht="31.5" customHeight="1" x14ac:dyDescent="0.35">
      <c r="A119" s="108" t="s">
        <v>678</v>
      </c>
      <c r="B119" s="108">
        <f t="shared" si="3"/>
        <v>130467.93</v>
      </c>
      <c r="C119" s="13">
        <f>IFERROR(VLOOKUP(A119,'2.2 Coton égréné 2023 ICAC'!$C$8:$D$49,2,FALSE),"-")</f>
        <v>65617</v>
      </c>
      <c r="D119" s="13" t="str">
        <f>IFERROR(VLOOKUP(A119,'2.4 Jute FAO'!$C$5:$D$26,2,FALSE),"-")</f>
        <v>-</v>
      </c>
      <c r="E119" s="13" t="str">
        <f>IFERROR(VLOOKUP(A119,'2.5 Coir FAO'!$C$5:$D$12,2,FALSE),"-")</f>
        <v>-</v>
      </c>
      <c r="F119" s="13">
        <f>IFERROR(VLOOKUP(A119,'2.6 Autres fibres tex FAO'!$C$5:$D$31,2,FALSE),"-")</f>
        <v>8117.93</v>
      </c>
      <c r="G119" s="13" t="str">
        <f>IFERROR(VLOOKUP('2.1 Bilan Fibres végétales 2023'!A119,'2.7 Lin FAO'!$C$5:$D$31,2,FALSE),"-")</f>
        <v>-</v>
      </c>
      <c r="H119" s="13" t="str">
        <f>IFERROR(VLOOKUP(A119,'2.8 Chanvre FAO'!$C$5:$D$38,2,FALSE),"-")</f>
        <v>-</v>
      </c>
      <c r="I119" s="13">
        <f>IFERROR(VLOOKUP(A119,'2.10 Sisal FAO'!$C$5:$D$30,2,FALSE),"-")</f>
        <v>56733</v>
      </c>
      <c r="J119" s="13" t="str">
        <f>IFERROR(VLOOKUP(A119,'2.11 Kénaf &amp; F.libériennes FAO'!$C$5:$D$27,2,FALSE),"-")</f>
        <v>-</v>
      </c>
      <c r="K119" s="13" t="str">
        <f>IFERROR(VLOOKUP(A119,'2.12 Abaca FAO'!$C$5:$D$11,2,FALSE),"-")</f>
        <v>-</v>
      </c>
      <c r="L119" s="13" t="str">
        <f>IFERROR(VLOOKUP(A119,'2.13 Kapok FAO'!$C$5:$D$6,2,FALSE),"-")</f>
        <v>-</v>
      </c>
      <c r="M119" s="13" t="str">
        <f>IFERROR(VLOOKUP(A119,'2.14 Fibre d''agave FAO'!$C$5:$D$12,2,FALSE),"-")</f>
        <v>-</v>
      </c>
      <c r="N119" s="13" t="str">
        <f>IFERROR(VLOOKUP(A119,'2.15 Ramie FAO'!$C$5:$D$10,2,FALSE),"-")</f>
        <v>-</v>
      </c>
    </row>
    <row r="120" spans="1:14" ht="31.5" customHeight="1" x14ac:dyDescent="0.35">
      <c r="A120" s="108" t="s">
        <v>366</v>
      </c>
      <c r="B120" s="108">
        <f t="shared" si="3"/>
        <v>48616</v>
      </c>
      <c r="C120" s="13">
        <f>IFERROR(VLOOKUP(A120,'2.2 Coton égréné 2023 ICAC'!$C$8:$D$49,2,FALSE),"-")</f>
        <v>48616</v>
      </c>
      <c r="D120" s="13" t="str">
        <f>IFERROR(VLOOKUP(A120,'2.4 Jute FAO'!$C$5:$D$26,2,FALSE),"-")</f>
        <v>-</v>
      </c>
      <c r="E120" s="13" t="str">
        <f>IFERROR(VLOOKUP(A120,'2.5 Coir FAO'!$C$5:$D$12,2,FALSE),"-")</f>
        <v>-</v>
      </c>
      <c r="F120" s="13" t="str">
        <f>IFERROR(VLOOKUP(A120,'2.6 Autres fibres tex FAO'!$C$5:$D$31,2,FALSE),"-")</f>
        <v>-</v>
      </c>
      <c r="G120" s="13" t="str">
        <f>IFERROR(VLOOKUP('2.1 Bilan Fibres végétales 2023'!A120,'2.7 Lin FAO'!$C$5:$D$31,2,FALSE),"-")</f>
        <v>-</v>
      </c>
      <c r="H120" s="13" t="str">
        <f>IFERROR(VLOOKUP(A120,'2.8 Chanvre FAO'!$C$5:$D$38,2,FALSE),"-")</f>
        <v>-</v>
      </c>
      <c r="I120" s="13" t="str">
        <f>IFERROR(VLOOKUP(A120,'2.10 Sisal FAO'!$C$5:$D$30,2,FALSE),"-")</f>
        <v>-</v>
      </c>
      <c r="J120" s="13" t="str">
        <f>IFERROR(VLOOKUP(A120,'2.11 Kénaf &amp; F.libériennes FAO'!$C$5:$D$27,2,FALSE),"-")</f>
        <v>-</v>
      </c>
      <c r="K120" s="13" t="str">
        <f>IFERROR(VLOOKUP(A120,'2.12 Abaca FAO'!$C$5:$D$11,2,FALSE),"-")</f>
        <v>-</v>
      </c>
      <c r="L120" s="13" t="str">
        <f>IFERROR(VLOOKUP(A120,'2.13 Kapok FAO'!$C$5:$D$6,2,FALSE),"-")</f>
        <v>-</v>
      </c>
      <c r="M120" s="13" t="str">
        <f>IFERROR(VLOOKUP(A120,'2.14 Fibre d''agave FAO'!$C$5:$D$12,2,FALSE),"-")</f>
        <v>-</v>
      </c>
      <c r="N120" s="13" t="str">
        <f>IFERROR(VLOOKUP(A120,'2.15 Ramie FAO'!$C$5:$D$10,2,FALSE),"-")</f>
        <v>-</v>
      </c>
    </row>
    <row r="121" spans="1:14" ht="31.5" customHeight="1" x14ac:dyDescent="0.35">
      <c r="A121" s="108" t="s">
        <v>367</v>
      </c>
      <c r="B121" s="108">
        <f t="shared" si="3"/>
        <v>88197.79</v>
      </c>
      <c r="C121" s="13" t="str">
        <f>IFERROR(VLOOKUP(A121,'2.2 Coton égréné 2023 ICAC'!$C$8:$D$49,2,FALSE),"-")</f>
        <v>-</v>
      </c>
      <c r="D121" s="13">
        <f>IFERROR(VLOOKUP(A121,'2.4 Jute FAO'!$C$5:$D$26,2,FALSE),"-")</f>
        <v>266.5</v>
      </c>
      <c r="E121" s="13">
        <f>IFERROR(VLOOKUP(A121,'2.5 Coir FAO'!$C$5:$D$12,2,FALSE),"-")</f>
        <v>63630.69</v>
      </c>
      <c r="F121" s="13">
        <f>IFERROR(VLOOKUP(A121,'2.6 Autres fibres tex FAO'!$C$5:$D$31,2,FALSE),"-")</f>
        <v>706.74</v>
      </c>
      <c r="G121" s="13" t="str">
        <f>IFERROR(VLOOKUP('2.1 Bilan Fibres végétales 2023'!A121,'2.7 Lin FAO'!$C$5:$D$31,2,FALSE),"-")</f>
        <v>-</v>
      </c>
      <c r="H121" s="13" t="str">
        <f>IFERROR(VLOOKUP(A121,'2.8 Chanvre FAO'!$C$5:$D$38,2,FALSE),"-")</f>
        <v>-</v>
      </c>
      <c r="I121" s="13">
        <f>IFERROR(VLOOKUP(A121,'2.10 Sisal FAO'!$C$5:$D$30,2,FALSE),"-")</f>
        <v>11.85</v>
      </c>
      <c r="J121" s="13">
        <f>IFERROR(VLOOKUP(A121,'2.11 Kénaf &amp; F.libériennes FAO'!$C$5:$D$27,2,FALSE),"-")</f>
        <v>2108.4499999999998</v>
      </c>
      <c r="K121" s="13" t="str">
        <f>IFERROR(VLOOKUP(A121,'2.12 Abaca FAO'!$C$5:$D$11,2,FALSE),"-")</f>
        <v>-</v>
      </c>
      <c r="L121" s="13">
        <f>IFERROR(VLOOKUP(A121,'2.13 Kapok FAO'!$C$5:$D$6,2,FALSE),"-")</f>
        <v>21473.56</v>
      </c>
      <c r="M121" s="13" t="str">
        <f>IFERROR(VLOOKUP(A121,'2.14 Fibre d''agave FAO'!$C$5:$D$12,2,FALSE),"-")</f>
        <v>-</v>
      </c>
      <c r="N121" s="13" t="str">
        <f>IFERROR(VLOOKUP(A121,'2.15 Ramie FAO'!$C$5:$D$10,2,FALSE),"-")</f>
        <v>-</v>
      </c>
    </row>
    <row r="122" spans="1:14" ht="31.5" customHeight="1" x14ac:dyDescent="0.35">
      <c r="A122" s="108" t="s">
        <v>368</v>
      </c>
      <c r="B122" s="108">
        <f t="shared" si="3"/>
        <v>21022</v>
      </c>
      <c r="C122" s="13">
        <f>IFERROR(VLOOKUP(A122,'2.2 Coton égréné 2023 ICAC'!$C$8:$D$49,2,FALSE),"-")</f>
        <v>21022</v>
      </c>
      <c r="D122" s="13" t="str">
        <f>IFERROR(VLOOKUP(A122,'2.4 Jute FAO'!$C$5:$D$26,2,FALSE),"-")</f>
        <v>-</v>
      </c>
      <c r="E122" s="13" t="str">
        <f>IFERROR(VLOOKUP(A122,'2.5 Coir FAO'!$C$5:$D$12,2,FALSE),"-")</f>
        <v>-</v>
      </c>
      <c r="F122" s="13">
        <f>IFERROR(VLOOKUP(A122,'2.6 Autres fibres tex FAO'!$C$5:$D$31,2,FALSE),"-")</f>
        <v>0</v>
      </c>
      <c r="G122" s="13" t="str">
        <f>IFERROR(VLOOKUP('2.1 Bilan Fibres végétales 2023'!A122,'2.7 Lin FAO'!$C$5:$D$31,2,FALSE),"-")</f>
        <v>-</v>
      </c>
      <c r="H122" s="13" t="str">
        <f>IFERROR(VLOOKUP(A122,'2.8 Chanvre FAO'!$C$5:$D$38,2,FALSE),"-")</f>
        <v>-</v>
      </c>
      <c r="I122" s="13" t="str">
        <f>IFERROR(VLOOKUP(A122,'2.10 Sisal FAO'!$C$5:$D$30,2,FALSE),"-")</f>
        <v>-</v>
      </c>
      <c r="J122" s="13" t="str">
        <f>IFERROR(VLOOKUP(A122,'2.11 Kénaf &amp; F.libériennes FAO'!$C$5:$D$27,2,FALSE),"-")</f>
        <v>-</v>
      </c>
      <c r="K122" s="13" t="str">
        <f>IFERROR(VLOOKUP(A122,'2.12 Abaca FAO'!$C$5:$D$11,2,FALSE),"-")</f>
        <v>-</v>
      </c>
      <c r="L122" s="13" t="str">
        <f>IFERROR(VLOOKUP(A122,'2.13 Kapok FAO'!$C$5:$D$6,2,FALSE),"-")</f>
        <v>-</v>
      </c>
      <c r="M122" s="13" t="str">
        <f>IFERROR(VLOOKUP(A122,'2.14 Fibre d''agave FAO'!$C$5:$D$12,2,FALSE),"-")</f>
        <v>-</v>
      </c>
      <c r="N122" s="13" t="str">
        <f>IFERROR(VLOOKUP(A122,'2.15 Ramie FAO'!$C$5:$D$10,2,FALSE),"-")</f>
        <v>-</v>
      </c>
    </row>
    <row r="123" spans="1:14" ht="31.5" customHeight="1" x14ac:dyDescent="0.35">
      <c r="A123" s="108" t="s">
        <v>371</v>
      </c>
      <c r="B123" s="108">
        <f t="shared" si="3"/>
        <v>0</v>
      </c>
      <c r="C123" s="13" t="str">
        <f>IFERROR(VLOOKUP(A123,'2.2 Coton égréné 2023 ICAC'!$C$8:$D$49,2,FALSE),"-")</f>
        <v>-</v>
      </c>
      <c r="D123" s="13" t="str">
        <f>IFERROR(VLOOKUP(A123,'2.4 Jute FAO'!$C$5:$D$26,2,FALSE),"-")</f>
        <v>-</v>
      </c>
      <c r="E123" s="13" t="str">
        <f>IFERROR(VLOOKUP(A123,'2.5 Coir FAO'!$C$5:$D$12,2,FALSE),"-")</f>
        <v>-</v>
      </c>
      <c r="F123" s="13" t="str">
        <f>IFERROR(VLOOKUP(A123,'2.6 Autres fibres tex FAO'!$C$5:$D$31,2,FALSE),"-")</f>
        <v>-</v>
      </c>
      <c r="G123" s="13" t="str">
        <f>IFERROR(VLOOKUP('2.1 Bilan Fibres végétales 2023'!A123,'2.7 Lin FAO'!$C$5:$D$31,2,FALSE),"-")</f>
        <v>-</v>
      </c>
      <c r="H123" s="13" t="str">
        <f>IFERROR(VLOOKUP(A123,'2.8 Chanvre FAO'!$C$5:$D$38,2,FALSE),"-")</f>
        <v>-</v>
      </c>
      <c r="I123" s="13" t="str">
        <f>IFERROR(VLOOKUP(A123,'2.10 Sisal FAO'!$C$5:$D$30,2,FALSE),"-")</f>
        <v>-</v>
      </c>
      <c r="J123" s="13" t="str">
        <f>IFERROR(VLOOKUP(A123,'2.11 Kénaf &amp; F.libériennes FAO'!$C$5:$D$27,2,FALSE),"-")</f>
        <v>-</v>
      </c>
      <c r="K123" s="13" t="str">
        <f>IFERROR(VLOOKUP(A123,'2.12 Abaca FAO'!$C$5:$D$11,2,FALSE),"-")</f>
        <v>-</v>
      </c>
      <c r="L123" s="13" t="str">
        <f>IFERROR(VLOOKUP(A123,'2.13 Kapok FAO'!$C$5:$D$6,2,FALSE),"-")</f>
        <v>-</v>
      </c>
      <c r="M123" s="13" t="str">
        <f>IFERROR(VLOOKUP(A123,'2.14 Fibre d''agave FAO'!$C$5:$D$12,2,FALSE),"-")</f>
        <v>-</v>
      </c>
      <c r="N123" s="13" t="str">
        <f>IFERROR(VLOOKUP(A123,'2.15 Ramie FAO'!$C$5:$D$10,2,FALSE),"-")</f>
        <v>-</v>
      </c>
    </row>
    <row r="124" spans="1:14" ht="31.5" customHeight="1" x14ac:dyDescent="0.35">
      <c r="A124" s="108" t="s">
        <v>372</v>
      </c>
      <c r="B124" s="108">
        <f t="shared" si="3"/>
        <v>223035</v>
      </c>
      <c r="C124" s="13">
        <f>IFERROR(VLOOKUP(A124,'2.2 Coton égréné 2023 ICAC'!$C$8:$D$49,2,FALSE),"-")</f>
        <v>223035</v>
      </c>
      <c r="D124" s="13" t="str">
        <f>IFERROR(VLOOKUP(A124,'2.4 Jute FAO'!$C$5:$D$26,2,FALSE),"-")</f>
        <v>-</v>
      </c>
      <c r="E124" s="13" t="str">
        <f>IFERROR(VLOOKUP(A124,'2.5 Coir FAO'!$C$5:$D$12,2,FALSE),"-")</f>
        <v>-</v>
      </c>
      <c r="F124" s="13" t="str">
        <f>IFERROR(VLOOKUP(A124,'2.6 Autres fibres tex FAO'!$C$5:$D$31,2,FALSE),"-")</f>
        <v>-</v>
      </c>
      <c r="G124" s="13" t="str">
        <f>IFERROR(VLOOKUP('2.1 Bilan Fibres végétales 2023'!A124,'2.7 Lin FAO'!$C$5:$D$31,2,FALSE),"-")</f>
        <v>-</v>
      </c>
      <c r="H124" s="13" t="str">
        <f>IFERROR(VLOOKUP(A124,'2.8 Chanvre FAO'!$C$5:$D$38,2,FALSE),"-")</f>
        <v>-</v>
      </c>
      <c r="I124" s="13" t="str">
        <f>IFERROR(VLOOKUP(A124,'2.10 Sisal FAO'!$C$5:$D$30,2,FALSE),"-")</f>
        <v>-</v>
      </c>
      <c r="J124" s="13" t="str">
        <f>IFERROR(VLOOKUP(A124,'2.11 Kénaf &amp; F.libériennes FAO'!$C$5:$D$27,2,FALSE),"-")</f>
        <v>-</v>
      </c>
      <c r="K124" s="13" t="str">
        <f>IFERROR(VLOOKUP(A124,'2.12 Abaca FAO'!$C$5:$D$11,2,FALSE),"-")</f>
        <v>-</v>
      </c>
      <c r="L124" s="13" t="str">
        <f>IFERROR(VLOOKUP(A124,'2.13 Kapok FAO'!$C$5:$D$6,2,FALSE),"-")</f>
        <v>-</v>
      </c>
      <c r="M124" s="13" t="str">
        <f>IFERROR(VLOOKUP(A124,'2.14 Fibre d''agave FAO'!$C$5:$D$12,2,FALSE),"-")</f>
        <v>-</v>
      </c>
      <c r="N124" s="13" t="str">
        <f>IFERROR(VLOOKUP(A124,'2.15 Ramie FAO'!$C$5:$D$10,2,FALSE),"-")</f>
        <v>-</v>
      </c>
    </row>
    <row r="125" spans="1:14" ht="31.5" customHeight="1" x14ac:dyDescent="0.35">
      <c r="A125" s="108" t="s">
        <v>527</v>
      </c>
      <c r="B125" s="108">
        <f t="shared" si="3"/>
        <v>777501</v>
      </c>
      <c r="C125" s="13">
        <f>IFERROR(VLOOKUP(A125,'2.2 Coton égréné 2023 ICAC'!$C$8:$D$49,2,FALSE),"-")</f>
        <v>777489</v>
      </c>
      <c r="D125" s="13" t="str">
        <f>IFERROR(VLOOKUP(A125,'2.4 Jute FAO'!$C$5:$D$26,2,FALSE),"-")</f>
        <v>-</v>
      </c>
      <c r="E125" s="13" t="str">
        <f>IFERROR(VLOOKUP(A125,'2.5 Coir FAO'!$C$5:$D$12,2,FALSE),"-")</f>
        <v>-</v>
      </c>
      <c r="F125" s="13" t="str">
        <f>IFERROR(VLOOKUP(A125,'2.6 Autres fibres tex FAO'!$C$5:$D$31,2,FALSE),"-")</f>
        <v>-</v>
      </c>
      <c r="G125" s="13">
        <f>IFERROR(VLOOKUP('2.1 Bilan Fibres végétales 2023'!A125,'2.7 Lin FAO'!$C$5:$D$31,2,FALSE),"-")</f>
        <v>11</v>
      </c>
      <c r="H125" s="13">
        <f>IFERROR(VLOOKUP(A125,'2.8 Chanvre FAO'!$C$5:$D$38,2,FALSE),"-")</f>
        <v>1</v>
      </c>
      <c r="I125" s="13" t="str">
        <f>IFERROR(VLOOKUP(A125,'2.10 Sisal FAO'!$C$5:$D$30,2,FALSE),"-")</f>
        <v>-</v>
      </c>
      <c r="J125" s="13" t="str">
        <f>IFERROR(VLOOKUP(A125,'2.11 Kénaf &amp; F.libériennes FAO'!$C$5:$D$27,2,FALSE),"-")</f>
        <v>-</v>
      </c>
      <c r="K125" s="13" t="str">
        <f>IFERROR(VLOOKUP(A125,'2.12 Abaca FAO'!$C$5:$D$11,2,FALSE),"-")</f>
        <v>-</v>
      </c>
      <c r="L125" s="13" t="str">
        <f>IFERROR(VLOOKUP(A125,'2.13 Kapok FAO'!$C$5:$D$6,2,FALSE),"-")</f>
        <v>-</v>
      </c>
      <c r="M125" s="13" t="str">
        <f>IFERROR(VLOOKUP(A125,'2.14 Fibre d''agave FAO'!$C$5:$D$12,2,FALSE),"-")</f>
        <v>-</v>
      </c>
      <c r="N125" s="13" t="str">
        <f>IFERROR(VLOOKUP(A125,'2.15 Ramie FAO'!$C$5:$D$10,2,FALSE),"-")</f>
        <v>-</v>
      </c>
    </row>
    <row r="126" spans="1:14" ht="31.5" customHeight="1" x14ac:dyDescent="0.35">
      <c r="A126" s="108" t="s">
        <v>374</v>
      </c>
      <c r="B126" s="108">
        <f t="shared" si="3"/>
        <v>854.7</v>
      </c>
      <c r="C126" s="13" t="str">
        <f>IFERROR(VLOOKUP(A126,'2.2 Coton égréné 2023 ICAC'!$C$8:$D$49,2,FALSE),"-")</f>
        <v>-</v>
      </c>
      <c r="D126" s="13" t="str">
        <f>IFERROR(VLOOKUP(A126,'2.4 Jute FAO'!$C$5:$D$26,2,FALSE),"-")</f>
        <v>-</v>
      </c>
      <c r="E126" s="13" t="str">
        <f>IFERROR(VLOOKUP(A126,'2.5 Coir FAO'!$C$5:$D$12,2,FALSE),"-")</f>
        <v>-</v>
      </c>
      <c r="F126" s="13" t="str">
        <f>IFERROR(VLOOKUP(A126,'2.6 Autres fibres tex FAO'!$C$5:$D$31,2,FALSE),"-")</f>
        <v>-</v>
      </c>
      <c r="G126" s="13">
        <f>IFERROR(VLOOKUP('2.1 Bilan Fibres végétales 2023'!A126,'2.7 Lin FAO'!$C$5:$D$31,2,FALSE),"-")</f>
        <v>140</v>
      </c>
      <c r="H126" s="13">
        <f>IFERROR(VLOOKUP(A126,'2.8 Chanvre FAO'!$C$5:$D$38,2,FALSE),"-")</f>
        <v>714.7</v>
      </c>
      <c r="I126" s="13" t="str">
        <f>IFERROR(VLOOKUP(A126,'2.10 Sisal FAO'!$C$5:$D$30,2,FALSE),"-")</f>
        <v>-</v>
      </c>
      <c r="J126" s="13" t="str">
        <f>IFERROR(VLOOKUP(A126,'2.11 Kénaf &amp; F.libériennes FAO'!$C$5:$D$27,2,FALSE),"-")</f>
        <v>-</v>
      </c>
      <c r="K126" s="13" t="str">
        <f>IFERROR(VLOOKUP(A126,'2.12 Abaca FAO'!$C$5:$D$11,2,FALSE),"-")</f>
        <v>-</v>
      </c>
      <c r="L126" s="13" t="str">
        <f>IFERROR(VLOOKUP(A126,'2.13 Kapok FAO'!$C$5:$D$6,2,FALSE),"-")</f>
        <v>-</v>
      </c>
      <c r="M126" s="13" t="str">
        <f>IFERROR(VLOOKUP(A126,'2.14 Fibre d''agave FAO'!$C$5:$D$12,2,FALSE),"-")</f>
        <v>-</v>
      </c>
      <c r="N126" s="13" t="str">
        <f>IFERROR(VLOOKUP(A126,'2.15 Ramie FAO'!$C$5:$D$10,2,FALSE),"-")</f>
        <v>-</v>
      </c>
    </row>
    <row r="127" spans="1:14" ht="31.5" customHeight="1" x14ac:dyDescent="0.35">
      <c r="A127" s="108" t="s">
        <v>375</v>
      </c>
      <c r="B127" s="108">
        <f t="shared" si="3"/>
        <v>0</v>
      </c>
      <c r="C127" s="13" t="str">
        <f>IFERROR(VLOOKUP(A127,'2.2 Coton égréné 2023 ICAC'!$C$8:$D$49,2,FALSE),"-")</f>
        <v>-</v>
      </c>
      <c r="D127" s="13" t="str">
        <f>IFERROR(VLOOKUP(A127,'2.4 Jute FAO'!$C$5:$D$26,2,FALSE),"-")</f>
        <v>-</v>
      </c>
      <c r="E127" s="13" t="str">
        <f>IFERROR(VLOOKUP(A127,'2.5 Coir FAO'!$C$5:$D$12,2,FALSE),"-")</f>
        <v>-</v>
      </c>
      <c r="F127" s="13" t="str">
        <f>IFERROR(VLOOKUP(A127,'2.6 Autres fibres tex FAO'!$C$5:$D$31,2,FALSE),"-")</f>
        <v>-</v>
      </c>
      <c r="G127" s="13" t="str">
        <f>IFERROR(VLOOKUP('2.1 Bilan Fibres végétales 2023'!A127,'2.7 Lin FAO'!$C$5:$D$31,2,FALSE),"-")</f>
        <v>-</v>
      </c>
      <c r="H127" s="13" t="str">
        <f>IFERROR(VLOOKUP(A127,'2.8 Chanvre FAO'!$C$5:$D$38,2,FALSE),"-")</f>
        <v>-</v>
      </c>
      <c r="I127" s="13" t="str">
        <f>IFERROR(VLOOKUP(A127,'2.10 Sisal FAO'!$C$5:$D$30,2,FALSE),"-")</f>
        <v>-</v>
      </c>
      <c r="J127" s="13" t="str">
        <f>IFERROR(VLOOKUP(A127,'2.11 Kénaf &amp; F.libériennes FAO'!$C$5:$D$27,2,FALSE),"-")</f>
        <v>-</v>
      </c>
      <c r="K127" s="13" t="str">
        <f>IFERROR(VLOOKUP(A127,'2.12 Abaca FAO'!$C$5:$D$11,2,FALSE),"-")</f>
        <v>-</v>
      </c>
      <c r="L127" s="13" t="str">
        <f>IFERROR(VLOOKUP(A127,'2.13 Kapok FAO'!$C$5:$D$6,2,FALSE),"-")</f>
        <v>-</v>
      </c>
      <c r="M127" s="13" t="str">
        <f>IFERROR(VLOOKUP(A127,'2.14 Fibre d''agave FAO'!$C$5:$D$12,2,FALSE),"-")</f>
        <v>-</v>
      </c>
      <c r="N127" s="13" t="str">
        <f>IFERROR(VLOOKUP(A127,'2.15 Ramie FAO'!$C$5:$D$10,2,FALSE),"-")</f>
        <v>-</v>
      </c>
    </row>
    <row r="128" spans="1:14" ht="31.5" customHeight="1" x14ac:dyDescent="0.35">
      <c r="A128" s="108" t="s">
        <v>680</v>
      </c>
      <c r="B128" s="108">
        <f t="shared" si="3"/>
        <v>2273.0300000000002</v>
      </c>
      <c r="C128" s="13" t="str">
        <f>IFERROR(VLOOKUP(A128,'2.2 Coton égréné 2023 ICAC'!$C$8:$D$49,2,FALSE),"-")</f>
        <v>-</v>
      </c>
      <c r="D128" s="13" t="str">
        <f>IFERROR(VLOOKUP(A128,'2.4 Jute FAO'!$C$5:$D$26,2,FALSE),"-")</f>
        <v>-</v>
      </c>
      <c r="E128" s="13" t="str">
        <f>IFERROR(VLOOKUP(A128,'2.5 Coir FAO'!$C$5:$D$12,2,FALSE),"-")</f>
        <v>-</v>
      </c>
      <c r="F128" s="13" t="str">
        <f>IFERROR(VLOOKUP(A128,'2.6 Autres fibres tex FAO'!$C$5:$D$31,2,FALSE),"-")</f>
        <v>-</v>
      </c>
      <c r="G128" s="13" t="str">
        <f>IFERROR(VLOOKUP('2.1 Bilan Fibres végétales 2023'!A128,'2.7 Lin FAO'!$C$5:$D$31,2,FALSE),"-")</f>
        <v>-</v>
      </c>
      <c r="H128" s="13" t="str">
        <f>IFERROR(VLOOKUP(A128,'2.8 Chanvre FAO'!$C$5:$D$38,2,FALSE),"-")</f>
        <v>-</v>
      </c>
      <c r="I128" s="13">
        <f>IFERROR(VLOOKUP(A128,'2.10 Sisal FAO'!$C$5:$D$30,2,FALSE),"-")</f>
        <v>2273.0300000000002</v>
      </c>
      <c r="J128" s="13" t="str">
        <f>IFERROR(VLOOKUP(A128,'2.11 Kénaf &amp; F.libériennes FAO'!$C$5:$D$27,2,FALSE),"-")</f>
        <v>-</v>
      </c>
      <c r="K128" s="13" t="str">
        <f>IFERROR(VLOOKUP(A128,'2.12 Abaca FAO'!$C$5:$D$11,2,FALSE),"-")</f>
        <v>-</v>
      </c>
      <c r="L128" s="13" t="str">
        <f>IFERROR(VLOOKUP(A128,'2.13 Kapok FAO'!$C$5:$D$6,2,FALSE),"-")</f>
        <v>-</v>
      </c>
      <c r="M128" s="13" t="str">
        <f>IFERROR(VLOOKUP(A128,'2.14 Fibre d''agave FAO'!$C$5:$D$12,2,FALSE),"-")</f>
        <v>-</v>
      </c>
      <c r="N128" s="13" t="str">
        <f>IFERROR(VLOOKUP(A128,'2.15 Ramie FAO'!$C$5:$D$10,2,FALSE),"-")</f>
        <v>-</v>
      </c>
    </row>
    <row r="129" spans="1:14" ht="31.5" customHeight="1" x14ac:dyDescent="0.35">
      <c r="A129" s="108" t="s">
        <v>479</v>
      </c>
      <c r="B129" s="108">
        <f t="shared" si="3"/>
        <v>517588.51999999996</v>
      </c>
      <c r="C129" s="13" t="str">
        <f>IFERROR(VLOOKUP(A129,'2.2 Coton égréné 2023 ICAC'!$C$8:$D$49,2,FALSE),"-")</f>
        <v>-</v>
      </c>
      <c r="D129" s="13">
        <f>IFERROR(VLOOKUP(A129,'2.4 Jute FAO'!$C$5:$D$26,2,FALSE),"-")</f>
        <v>214.8</v>
      </c>
      <c r="E129" s="13">
        <f>IFERROR(VLOOKUP(A129,'2.5 Coir FAO'!$C$5:$D$12,2,FALSE),"-")</f>
        <v>418968.18</v>
      </c>
      <c r="F129" s="13">
        <f>IFERROR(VLOOKUP(A129,'2.6 Autres fibres tex FAO'!$C$5:$D$31,2,FALSE),"-")</f>
        <v>98405.54</v>
      </c>
      <c r="G129" s="13" t="str">
        <f>IFERROR(VLOOKUP('2.1 Bilan Fibres végétales 2023'!A129,'2.7 Lin FAO'!$C$5:$D$31,2,FALSE),"-")</f>
        <v>-</v>
      </c>
      <c r="H129" s="13" t="str">
        <f>IFERROR(VLOOKUP(A129,'2.8 Chanvre FAO'!$C$5:$D$38,2,FALSE),"-")</f>
        <v>-</v>
      </c>
      <c r="I129" s="13" t="str">
        <f>IFERROR(VLOOKUP(A129,'2.10 Sisal FAO'!$C$5:$D$30,2,FALSE),"-")</f>
        <v>-</v>
      </c>
      <c r="J129" s="13" t="str">
        <f>IFERROR(VLOOKUP(A129,'2.11 Kénaf &amp; F.libériennes FAO'!$C$5:$D$27,2,FALSE),"-")</f>
        <v>-</v>
      </c>
      <c r="K129" s="13" t="str">
        <f>IFERROR(VLOOKUP(A129,'2.12 Abaca FAO'!$C$5:$D$11,2,FALSE),"-")</f>
        <v>-</v>
      </c>
      <c r="L129" s="13" t="str">
        <f>IFERROR(VLOOKUP(A129,'2.13 Kapok FAO'!$C$5:$D$6,2,FALSE),"-")</f>
        <v>-</v>
      </c>
      <c r="M129" s="13" t="str">
        <f>IFERROR(VLOOKUP(A129,'2.14 Fibre d''agave FAO'!$C$5:$D$12,2,FALSE),"-")</f>
        <v>-</v>
      </c>
      <c r="N129" s="13" t="str">
        <f>IFERROR(VLOOKUP(A129,'2.15 Ramie FAO'!$C$5:$D$10,2,FALSE),"-")</f>
        <v>-</v>
      </c>
    </row>
    <row r="130" spans="1:14" ht="31.5" customHeight="1" x14ac:dyDescent="0.35">
      <c r="A130" s="108" t="s">
        <v>681</v>
      </c>
      <c r="B130" s="108">
        <f t="shared" si="3"/>
        <v>0</v>
      </c>
      <c r="C130" s="13" t="str">
        <f>IFERROR(VLOOKUP(A130,'2.2 Coton égréné 2023 ICAC'!$C$8:$D$49,2,FALSE),"-")</f>
        <v>-</v>
      </c>
      <c r="D130" s="13" t="str">
        <f>IFERROR(VLOOKUP(A130,'2.4 Jute FAO'!$C$5:$D$26,2,FALSE),"-")</f>
        <v>-</v>
      </c>
      <c r="E130" s="13" t="str">
        <f>IFERROR(VLOOKUP(A130,'2.5 Coir FAO'!$C$5:$D$12,2,FALSE),"-")</f>
        <v>-</v>
      </c>
      <c r="F130" s="13" t="str">
        <f>IFERROR(VLOOKUP(A130,'2.6 Autres fibres tex FAO'!$C$5:$D$31,2,FALSE),"-")</f>
        <v>-</v>
      </c>
      <c r="G130" s="13" t="str">
        <f>IFERROR(VLOOKUP('2.1 Bilan Fibres végétales 2023'!A130,'2.7 Lin FAO'!$C$5:$D$31,2,FALSE),"-")</f>
        <v>-</v>
      </c>
      <c r="H130" s="13" t="str">
        <f>IFERROR(VLOOKUP(A130,'2.8 Chanvre FAO'!$C$5:$D$38,2,FALSE),"-")</f>
        <v>-</v>
      </c>
      <c r="I130" s="13" t="str">
        <f>IFERROR(VLOOKUP(A130,'2.10 Sisal FAO'!$C$5:$D$30,2,FALSE),"-")</f>
        <v>-</v>
      </c>
      <c r="J130" s="13" t="str">
        <f>IFERROR(VLOOKUP(A130,'2.11 Kénaf &amp; F.libériennes FAO'!$C$5:$D$27,2,FALSE),"-")</f>
        <v>-</v>
      </c>
      <c r="K130" s="13" t="str">
        <f>IFERROR(VLOOKUP(A130,'2.12 Abaca FAO'!$C$5:$D$11,2,FALSE),"-")</f>
        <v>-</v>
      </c>
      <c r="L130" s="13" t="str">
        <f>IFERROR(VLOOKUP(A130,'2.13 Kapok FAO'!$C$5:$D$6,2,FALSE),"-")</f>
        <v>-</v>
      </c>
      <c r="M130" s="13" t="str">
        <f>IFERROR(VLOOKUP(A130,'2.14 Fibre d''agave FAO'!$C$5:$D$12,2,FALSE),"-")</f>
        <v>-</v>
      </c>
      <c r="N130" s="13" t="str">
        <f>IFERROR(VLOOKUP(A130,'2.15 Ramie FAO'!$C$5:$D$10,2,FALSE),"-")</f>
        <v>-</v>
      </c>
    </row>
    <row r="131" spans="1:14" ht="31.5" customHeight="1" x14ac:dyDescent="0.35">
      <c r="A131" s="108" t="s">
        <v>378</v>
      </c>
      <c r="B131" s="108">
        <f t="shared" si="3"/>
        <v>45162</v>
      </c>
      <c r="C131" s="13">
        <f>IFERROR(VLOOKUP(A131,'2.2 Coton égréné 2023 ICAC'!$C$8:$D$49,2,FALSE),"-")</f>
        <v>45162</v>
      </c>
      <c r="D131" s="13" t="str">
        <f>IFERROR(VLOOKUP(A131,'2.4 Jute FAO'!$C$5:$D$26,2,FALSE),"-")</f>
        <v>-</v>
      </c>
      <c r="E131" s="13" t="str">
        <f>IFERROR(VLOOKUP(A131,'2.5 Coir FAO'!$C$5:$D$12,2,FALSE),"-")</f>
        <v>-</v>
      </c>
      <c r="F131" s="13" t="str">
        <f>IFERROR(VLOOKUP(A131,'2.6 Autres fibres tex FAO'!$C$5:$D$31,2,FALSE),"-")</f>
        <v>-</v>
      </c>
      <c r="G131" s="13" t="str">
        <f>IFERROR(VLOOKUP('2.1 Bilan Fibres végétales 2023'!A131,'2.7 Lin FAO'!$C$5:$D$31,2,FALSE),"-")</f>
        <v>-</v>
      </c>
      <c r="H131" s="13" t="str">
        <f>IFERROR(VLOOKUP(A131,'2.8 Chanvre FAO'!$C$5:$D$38,2,FALSE),"-")</f>
        <v>-</v>
      </c>
      <c r="I131" s="13" t="str">
        <f>IFERROR(VLOOKUP(A131,'2.10 Sisal FAO'!$C$5:$D$30,2,FALSE),"-")</f>
        <v>-</v>
      </c>
      <c r="J131" s="13" t="str">
        <f>IFERROR(VLOOKUP(A131,'2.11 Kénaf &amp; F.libériennes FAO'!$C$5:$D$27,2,FALSE),"-")</f>
        <v>-</v>
      </c>
      <c r="K131" s="13" t="str">
        <f>IFERROR(VLOOKUP(A131,'2.12 Abaca FAO'!$C$5:$D$11,2,FALSE),"-")</f>
        <v>-</v>
      </c>
      <c r="L131" s="13" t="str">
        <f>IFERROR(VLOOKUP(A131,'2.13 Kapok FAO'!$C$5:$D$6,2,FALSE),"-")</f>
        <v>-</v>
      </c>
      <c r="M131" s="13" t="str">
        <f>IFERROR(VLOOKUP(A131,'2.14 Fibre d''agave FAO'!$C$5:$D$12,2,FALSE),"-")</f>
        <v>-</v>
      </c>
      <c r="N131" s="13" t="str">
        <f>IFERROR(VLOOKUP(A131,'2.15 Ramie FAO'!$C$5:$D$10,2,FALSE),"-")</f>
        <v>-</v>
      </c>
    </row>
    <row r="132" spans="1:14" ht="31.5" customHeight="1" x14ac:dyDescent="0.35">
      <c r="A132" s="113" t="s">
        <v>379</v>
      </c>
      <c r="B132" s="113">
        <f t="shared" si="3"/>
        <v>34591.050000000003</v>
      </c>
      <c r="C132" s="13">
        <f>IFERROR(VLOOKUP(A132,'2.2 Coton égréné 2023 ICAC'!$C$8:$D$49,2,FALSE),"-")</f>
        <v>31838</v>
      </c>
      <c r="D132" s="112">
        <f>IFERROR(VLOOKUP(A132,'2.4 Jute FAO'!$C$5:$D$26,2,FALSE),"-")</f>
        <v>2753.05</v>
      </c>
      <c r="E132" s="112" t="str">
        <f>IFERROR(VLOOKUP(A132,'2.5 Coir FAO'!$C$5:$D$12,2,FALSE),"-")</f>
        <v>-</v>
      </c>
      <c r="F132" s="112" t="str">
        <f>IFERROR(VLOOKUP(A132,'2.6 Autres fibres tex FAO'!$C$5:$D$31,2,FALSE),"-")</f>
        <v>-</v>
      </c>
      <c r="G132" s="112" t="str">
        <f>IFERROR(VLOOKUP('2.1 Bilan Fibres végétales 2023'!A132,'2.7 Lin FAO'!$C$5:$D$31,2,FALSE),"-")</f>
        <v>-</v>
      </c>
      <c r="H132" s="112" t="str">
        <f>IFERROR(VLOOKUP(A132,'2.8 Chanvre FAO'!$C$5:$D$38,2,FALSE),"-")</f>
        <v>-</v>
      </c>
      <c r="I132" s="112" t="str">
        <f>IFERROR(VLOOKUP(A132,'2.10 Sisal FAO'!$C$5:$D$30,2,FALSE),"-")</f>
        <v>-</v>
      </c>
      <c r="J132" s="112" t="str">
        <f>IFERROR(VLOOKUP(A132,'2.11 Kénaf &amp; F.libériennes FAO'!$C$5:$D$27,2,FALSE),"-")</f>
        <v>-</v>
      </c>
      <c r="K132" s="112" t="str">
        <f>IFERROR(VLOOKUP(A132,'2.12 Abaca FAO'!$C$5:$D$11,2,FALSE),"-")</f>
        <v>-</v>
      </c>
      <c r="L132" s="112" t="str">
        <f>IFERROR(VLOOKUP(A132,'2.13 Kapok FAO'!$C$5:$D$6,2,FALSE),"-")</f>
        <v>-</v>
      </c>
      <c r="M132" s="112" t="str">
        <f>IFERROR(VLOOKUP(A132,'2.14 Fibre d''agave FAO'!$C$5:$D$12,2,FALSE),"-")</f>
        <v>-</v>
      </c>
      <c r="N132" s="112" t="str">
        <f>IFERROR(VLOOKUP(A132,'2.15 Ramie FAO'!$C$5:$D$10,2,FALSE),"-")</f>
        <v>-</v>
      </c>
    </row>
    <row r="133" spans="1:14" ht="31.5" customHeight="1" x14ac:dyDescent="0.35">
      <c r="A133" s="115" t="s">
        <v>713</v>
      </c>
      <c r="B133" s="116">
        <f>SUM(B5:B132)</f>
        <v>31978033.619999994</v>
      </c>
      <c r="C133" s="13">
        <f>SUM(C5:C132)</f>
        <v>24113637</v>
      </c>
      <c r="D133" s="116">
        <f t="shared" ref="D133:I133" si="4">SUM(D5:D132)</f>
        <v>3693759.5899999994</v>
      </c>
      <c r="E133" s="116">
        <f>SUM(E5:E132)</f>
        <v>1809251.38</v>
      </c>
      <c r="F133" s="116">
        <f>SUM(F5:F132)</f>
        <v>636696.12000000011</v>
      </c>
      <c r="G133" s="116">
        <f>SUM(G5:G132)</f>
        <v>708536</v>
      </c>
      <c r="H133" s="116">
        <f>SUM(H5:H132)</f>
        <v>314546.07999999996</v>
      </c>
      <c r="I133" s="116">
        <f t="shared" si="4"/>
        <v>237421.05999999997</v>
      </c>
      <c r="J133" s="116">
        <f>SUM(J5:J132)</f>
        <v>227908.22000000003</v>
      </c>
      <c r="K133" s="116">
        <f>SUM(K5:K132)</f>
        <v>108434.47</v>
      </c>
      <c r="L133" s="116">
        <f>SUM(L5:L132)</f>
        <v>78184.37</v>
      </c>
      <c r="M133" s="116">
        <f>SUM(M5:M132)</f>
        <v>40221.859999999993</v>
      </c>
      <c r="N133" s="116">
        <f>SUM(N5:N132)</f>
        <v>9437.4699999999993</v>
      </c>
    </row>
    <row r="134" spans="1:14" ht="31.5" customHeight="1" x14ac:dyDescent="0.35">
      <c r="A134" s="114"/>
      <c r="B134" s="117" t="s">
        <v>693</v>
      </c>
      <c r="C134" s="13" t="s">
        <v>84</v>
      </c>
      <c r="D134" s="108" t="s">
        <v>87</v>
      </c>
      <c r="E134" s="108" t="s">
        <v>687</v>
      </c>
      <c r="F134" s="108" t="s">
        <v>203</v>
      </c>
      <c r="G134" s="108" t="s">
        <v>91</v>
      </c>
      <c r="H134" s="108" t="s">
        <v>94</v>
      </c>
      <c r="I134" s="108" t="s">
        <v>99</v>
      </c>
      <c r="J134" s="108" t="s">
        <v>688</v>
      </c>
      <c r="K134" s="108" t="s">
        <v>5</v>
      </c>
      <c r="L134" s="108" t="s">
        <v>6</v>
      </c>
      <c r="M134" s="108" t="s">
        <v>689</v>
      </c>
      <c r="N134" s="108" t="s">
        <v>122</v>
      </c>
    </row>
  </sheetData>
  <sortState xmlns:xlrd2="http://schemas.microsoft.com/office/spreadsheetml/2017/richdata2" ref="A1:N134">
    <sortCondition ref="A292"/>
  </sortState>
  <mergeCells count="2">
    <mergeCell ref="B2:B3"/>
    <mergeCell ref="C1:N1"/>
  </mergeCells>
  <conditionalFormatting sqref="A5:A132">
    <cfRule type="duplicateValues" dxfId="2" priority="1"/>
  </conditionalFormatting>
  <conditionalFormatting sqref="B5:B132">
    <cfRule type="colorScale" priority="2">
      <colorScale>
        <cfvo type="num" val="0"/>
        <cfvo type="num" val="2814974"/>
        <color rgb="FFFCFCFF"/>
        <color rgb="FF63BE7B"/>
      </colorScale>
    </cfRule>
    <cfRule type="colorScale" priority="4">
      <colorScale>
        <cfvo type="num" val="0"/>
        <cfvo type="num" val="2814974"/>
        <color theme="9" tint="0.79998168889431442"/>
        <color theme="9" tint="0.39997558519241921"/>
      </colorScale>
    </cfRule>
  </conditionalFormatting>
  <hyperlinks>
    <hyperlink ref="C3" location="'Coton égréné 2022 ICAC'!A1" display="Détails" xr:uid="{55347FAB-54F0-4EBA-A839-0C9D59CADCFF}"/>
    <hyperlink ref="D3" location="'Jute FAO'!A1" display="Détails" xr:uid="{83D53664-8BE1-464D-8B76-79AA06ED2008}"/>
    <hyperlink ref="G3" location="'Lin FAO'!A1" display="Détails" xr:uid="{43F1AD41-ABC2-4905-A746-7E5B1C074712}"/>
    <hyperlink ref="H3" location="'Chanvre FAO'!A1" display="Détails" xr:uid="{980D613D-9B57-48FA-9A8A-697BE4BDDD77}"/>
    <hyperlink ref="E3" location="'Coir FAO'!A1" display="Détails" xr:uid="{9350FB96-BA0D-464F-8F0A-6A50D6CC5D06}"/>
    <hyperlink ref="J3" location="'Kénaf et fibres libériennes FAO'!A1" display="Détails" xr:uid="{EAEF3A13-F681-4E9C-BBEE-318FE2C1435A}"/>
    <hyperlink ref="I3" location="'Sisal FAO'!A1" display="Détails" xr:uid="{6FB49631-D22D-40C4-B8E5-C34B9E722A4F}"/>
    <hyperlink ref="K3" location="'Abaca (fibre de manille) FAO'!A1" display="Détails" xr:uid="{BC2C7AEA-4988-4403-809F-D6DBD2821B4D}"/>
    <hyperlink ref="L3" location="'Kapok FAO'!A1" display="Détails" xr:uid="{5AA7F611-5F04-48F8-815A-078F0DE5A42B}"/>
    <hyperlink ref="M3" location="'Fibre d''agave FAO'!A1" display="Détails" xr:uid="{3B493EC0-EC5C-4C24-B8F2-36FDC46453E2}"/>
    <hyperlink ref="N3" location="'Ramie FAO'!A1" display="Détails" xr:uid="{799C4C7E-7C9C-497A-9EB1-778E3958D81B}"/>
    <hyperlink ref="F3" location="'Autres fibres tex FAO'!A1" display="Détails" xr:uid="{8EB0A532-2B0E-4C40-89E7-3D2C4921D174}"/>
  </hyperlink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163F4-EBAB-447A-A343-E3AE375EC516}">
  <sheetPr>
    <tabColor theme="9" tint="0.79998168889431442"/>
  </sheetPr>
  <dimension ref="B1:G194"/>
  <sheetViews>
    <sheetView zoomScale="70" zoomScaleNormal="70" workbookViewId="0"/>
  </sheetViews>
  <sheetFormatPr baseColWidth="10" defaultColWidth="10.81640625" defaultRowHeight="38.5" customHeight="1" x14ac:dyDescent="0.35"/>
  <cols>
    <col min="1" max="1" width="13.1796875" style="14" customWidth="1"/>
    <col min="2" max="2" width="20.81640625" style="14" customWidth="1"/>
    <col min="3" max="5" width="43.81640625" style="14" customWidth="1"/>
    <col min="6" max="12" width="11.1796875" style="14" customWidth="1"/>
    <col min="13" max="16384" width="10.81640625" style="14"/>
  </cols>
  <sheetData>
    <row r="1" spans="2:7" s="5" customFormat="1" ht="67.5" customHeight="1" x14ac:dyDescent="0.35">
      <c r="B1" s="125" t="s">
        <v>740</v>
      </c>
      <c r="G1" s="124" t="s">
        <v>750</v>
      </c>
    </row>
    <row r="2" spans="2:7" ht="54.5" customHeight="1" x14ac:dyDescent="0.35">
      <c r="C2" s="203" t="s">
        <v>749</v>
      </c>
      <c r="D2" s="203"/>
      <c r="E2" s="203"/>
    </row>
    <row r="3" spans="2:7" ht="38.5" customHeight="1" x14ac:dyDescent="0.35">
      <c r="C3" s="128" t="s">
        <v>381</v>
      </c>
      <c r="D3" s="128" t="s">
        <v>753</v>
      </c>
      <c r="E3" s="128" t="s">
        <v>380</v>
      </c>
    </row>
    <row r="4" spans="2:7" ht="38.5" customHeight="1" x14ac:dyDescent="0.35">
      <c r="C4" s="13" t="s">
        <v>205</v>
      </c>
      <c r="D4" s="13">
        <v>510557</v>
      </c>
      <c r="E4" s="13" t="s">
        <v>388</v>
      </c>
    </row>
    <row r="5" spans="2:7" ht="38.5" customHeight="1" x14ac:dyDescent="0.35">
      <c r="C5" s="13" t="s">
        <v>206</v>
      </c>
      <c r="D5" s="13">
        <v>3157055</v>
      </c>
      <c r="E5" s="13" t="s">
        <v>387</v>
      </c>
    </row>
    <row r="6" spans="2:7" ht="38.5" customHeight="1" x14ac:dyDescent="0.35">
      <c r="C6" s="13" t="s">
        <v>207</v>
      </c>
      <c r="D6" s="13">
        <v>245097</v>
      </c>
      <c r="E6" s="13" t="s">
        <v>386</v>
      </c>
    </row>
    <row r="7" spans="2:7" ht="38.5" customHeight="1" x14ac:dyDescent="0.35">
      <c r="C7" s="13" t="s">
        <v>208</v>
      </c>
      <c r="D7" s="13">
        <v>659412</v>
      </c>
      <c r="E7" s="13" t="s">
        <v>387</v>
      </c>
    </row>
    <row r="8" spans="2:7" ht="38.5" customHeight="1" x14ac:dyDescent="0.35">
      <c r="C8" s="13" t="s">
        <v>209</v>
      </c>
      <c r="D8" s="13">
        <v>3025880</v>
      </c>
      <c r="E8" s="13" t="s">
        <v>386</v>
      </c>
    </row>
    <row r="9" spans="2:7" ht="38.5" customHeight="1" x14ac:dyDescent="0.35">
      <c r="C9" s="13" t="s">
        <v>211</v>
      </c>
      <c r="D9" s="13">
        <v>636562</v>
      </c>
      <c r="E9" s="13" t="s">
        <v>387</v>
      </c>
    </row>
    <row r="10" spans="2:7" ht="38.5" customHeight="1" x14ac:dyDescent="0.35">
      <c r="C10" s="13" t="s">
        <v>212</v>
      </c>
      <c r="D10" s="13">
        <v>249</v>
      </c>
      <c r="E10" s="13" t="s">
        <v>386</v>
      </c>
    </row>
    <row r="11" spans="2:7" ht="38.5" customHeight="1" x14ac:dyDescent="0.35">
      <c r="C11" s="13" t="s">
        <v>656</v>
      </c>
      <c r="D11" s="13">
        <v>197626</v>
      </c>
      <c r="E11" s="13" t="s">
        <v>388</v>
      </c>
    </row>
    <row r="12" spans="2:7" ht="38.5" customHeight="1" x14ac:dyDescent="0.35">
      <c r="C12" s="13" t="s">
        <v>213</v>
      </c>
      <c r="D12" s="13">
        <v>14517001</v>
      </c>
      <c r="E12" s="13" t="s">
        <v>386</v>
      </c>
    </row>
    <row r="13" spans="2:7" ht="38.5" customHeight="1" x14ac:dyDescent="0.35">
      <c r="C13" s="13" t="s">
        <v>214</v>
      </c>
      <c r="D13" s="13">
        <v>497930</v>
      </c>
      <c r="E13" s="13" t="s">
        <v>387</v>
      </c>
    </row>
    <row r="14" spans="2:7" ht="38.5" customHeight="1" x14ac:dyDescent="0.35">
      <c r="C14" s="13" t="s">
        <v>215</v>
      </c>
      <c r="D14" s="13">
        <v>7394100</v>
      </c>
      <c r="E14" s="13" t="s">
        <v>386</v>
      </c>
    </row>
    <row r="15" spans="2:7" ht="38.5" customHeight="1" x14ac:dyDescent="0.35">
      <c r="C15" s="13" t="s">
        <v>216</v>
      </c>
      <c r="D15" s="13">
        <v>620490</v>
      </c>
      <c r="E15" s="13" t="s">
        <v>386</v>
      </c>
    </row>
    <row r="16" spans="2:7" ht="38.5" customHeight="1" x14ac:dyDescent="0.35">
      <c r="C16" s="13" t="s">
        <v>217</v>
      </c>
      <c r="D16" s="13">
        <v>1366481</v>
      </c>
      <c r="E16" s="13" t="s">
        <v>386</v>
      </c>
    </row>
    <row r="17" spans="3:5" ht="38.5" customHeight="1" x14ac:dyDescent="0.35">
      <c r="C17" s="13" t="s">
        <v>218</v>
      </c>
      <c r="D17" s="13">
        <v>107</v>
      </c>
      <c r="E17" s="13" t="s">
        <v>388</v>
      </c>
    </row>
    <row r="18" spans="3:5" ht="38.5" customHeight="1" x14ac:dyDescent="0.35">
      <c r="C18" s="13" t="s">
        <v>219</v>
      </c>
      <c r="D18" s="13">
        <v>6431</v>
      </c>
      <c r="E18" s="13" t="s">
        <v>387</v>
      </c>
    </row>
    <row r="19" spans="3:5" ht="38.5" customHeight="1" x14ac:dyDescent="0.35">
      <c r="C19" s="13" t="s">
        <v>220</v>
      </c>
      <c r="D19" s="13">
        <v>2792498</v>
      </c>
      <c r="E19" s="13" t="s">
        <v>387</v>
      </c>
    </row>
    <row r="20" spans="3:5" ht="38.5" customHeight="1" x14ac:dyDescent="0.35">
      <c r="C20" s="13" t="s">
        <v>221</v>
      </c>
      <c r="D20" s="13">
        <v>822</v>
      </c>
      <c r="E20" s="13" t="s">
        <v>387</v>
      </c>
    </row>
    <row r="21" spans="3:5" ht="38.5" customHeight="1" x14ac:dyDescent="0.35">
      <c r="C21" s="13" t="s">
        <v>654</v>
      </c>
      <c r="D21" s="13">
        <v>1704851</v>
      </c>
      <c r="E21" s="13" t="s">
        <v>387</v>
      </c>
    </row>
    <row r="22" spans="3:5" ht="38.5" customHeight="1" x14ac:dyDescent="0.35">
      <c r="C22" s="13" t="s">
        <v>222</v>
      </c>
      <c r="D22" s="13">
        <v>771100</v>
      </c>
      <c r="E22" s="13" t="s">
        <v>386</v>
      </c>
    </row>
    <row r="23" spans="3:5" ht="38.5" customHeight="1" x14ac:dyDescent="0.35">
      <c r="C23" s="13" t="s">
        <v>223</v>
      </c>
      <c r="D23" s="13">
        <v>9265</v>
      </c>
      <c r="E23" s="13" t="s">
        <v>386</v>
      </c>
    </row>
    <row r="24" spans="3:5" ht="38.5" customHeight="1" x14ac:dyDescent="0.35">
      <c r="C24" s="13" t="s">
        <v>224</v>
      </c>
      <c r="D24" s="13">
        <v>197657</v>
      </c>
      <c r="E24" s="13" t="s">
        <v>387</v>
      </c>
    </row>
    <row r="25" spans="3:5" ht="38.5" customHeight="1" x14ac:dyDescent="0.35">
      <c r="C25" s="13" t="s">
        <v>225</v>
      </c>
      <c r="D25" s="13">
        <v>21555</v>
      </c>
      <c r="E25" s="13" t="s">
        <v>388</v>
      </c>
    </row>
    <row r="26" spans="3:5" ht="38.5" customHeight="1" x14ac:dyDescent="0.35">
      <c r="C26" s="13" t="s">
        <v>655</v>
      </c>
      <c r="D26" s="13">
        <v>1614321</v>
      </c>
      <c r="E26" s="13" t="s">
        <v>386</v>
      </c>
    </row>
    <row r="27" spans="3:5" ht="38.5" customHeight="1" x14ac:dyDescent="0.35">
      <c r="C27" s="13" t="s">
        <v>226</v>
      </c>
      <c r="D27" s="13">
        <v>40044</v>
      </c>
      <c r="E27" s="13" t="s">
        <v>386</v>
      </c>
    </row>
    <row r="28" spans="3:5" ht="38.5" customHeight="1" x14ac:dyDescent="0.35">
      <c r="C28" s="13" t="s">
        <v>227</v>
      </c>
      <c r="D28" s="13">
        <v>330000</v>
      </c>
      <c r="E28" s="13" t="s">
        <v>388</v>
      </c>
    </row>
    <row r="29" spans="3:5" ht="38.5" customHeight="1" x14ac:dyDescent="0.35">
      <c r="C29" s="13" t="s">
        <v>228</v>
      </c>
      <c r="D29" s="13">
        <v>33953613</v>
      </c>
      <c r="E29" s="13" t="s">
        <v>386</v>
      </c>
    </row>
    <row r="30" spans="3:5" ht="38.5" customHeight="1" x14ac:dyDescent="0.35">
      <c r="C30" s="13" t="s">
        <v>658</v>
      </c>
      <c r="D30" s="13">
        <v>3367</v>
      </c>
      <c r="E30" s="13" t="s">
        <v>386</v>
      </c>
    </row>
    <row r="31" spans="3:5" ht="38.5" customHeight="1" x14ac:dyDescent="0.35">
      <c r="C31" s="13" t="s">
        <v>229</v>
      </c>
      <c r="D31" s="13">
        <v>92890</v>
      </c>
      <c r="E31" s="13" t="s">
        <v>386</v>
      </c>
    </row>
    <row r="32" spans="3:5" ht="38.5" customHeight="1" x14ac:dyDescent="0.35">
      <c r="C32" s="13" t="s">
        <v>230</v>
      </c>
      <c r="D32" s="13">
        <v>1240000</v>
      </c>
      <c r="E32" s="13" t="s">
        <v>388</v>
      </c>
    </row>
    <row r="33" spans="3:5" ht="38.5" customHeight="1" x14ac:dyDescent="0.35">
      <c r="C33" s="13" t="s">
        <v>231</v>
      </c>
      <c r="D33" s="13">
        <v>80671</v>
      </c>
      <c r="E33" s="13" t="s">
        <v>387</v>
      </c>
    </row>
    <row r="34" spans="3:5" ht="38.5" customHeight="1" x14ac:dyDescent="0.35">
      <c r="C34" s="13" t="s">
        <v>650</v>
      </c>
      <c r="D34" s="13">
        <v>4457</v>
      </c>
      <c r="E34" s="13" t="s">
        <v>386</v>
      </c>
    </row>
    <row r="35" spans="3:5" ht="38.5" customHeight="1" x14ac:dyDescent="0.35">
      <c r="C35" s="13" t="s">
        <v>232</v>
      </c>
      <c r="D35" s="13">
        <v>480997</v>
      </c>
      <c r="E35" s="13" t="s">
        <v>387</v>
      </c>
    </row>
    <row r="36" spans="3:5" ht="38.5" customHeight="1" x14ac:dyDescent="0.35">
      <c r="C36" s="13" t="s">
        <v>233</v>
      </c>
      <c r="D36" s="13">
        <v>803948</v>
      </c>
      <c r="E36" s="13" t="s">
        <v>387</v>
      </c>
    </row>
    <row r="37" spans="3:5" ht="38.5" customHeight="1" x14ac:dyDescent="0.35">
      <c r="C37" s="13" t="s">
        <v>234</v>
      </c>
      <c r="D37" s="13">
        <v>3531900</v>
      </c>
      <c r="E37" s="13" t="s">
        <v>386</v>
      </c>
    </row>
    <row r="38" spans="3:5" ht="38.5" customHeight="1" x14ac:dyDescent="0.35">
      <c r="C38" s="13" t="s">
        <v>235</v>
      </c>
      <c r="D38" s="13">
        <v>723367</v>
      </c>
      <c r="E38" s="13" t="s">
        <v>386</v>
      </c>
    </row>
    <row r="39" spans="3:5" ht="38.5" customHeight="1" x14ac:dyDescent="0.35">
      <c r="C39" s="13" t="s">
        <v>666</v>
      </c>
      <c r="D39" s="13">
        <v>23000</v>
      </c>
      <c r="E39" s="13" t="s">
        <v>388</v>
      </c>
    </row>
    <row r="40" spans="3:5" ht="38.5" customHeight="1" x14ac:dyDescent="0.35">
      <c r="C40" s="13" t="s">
        <v>671</v>
      </c>
      <c r="D40" s="13">
        <v>2158</v>
      </c>
      <c r="E40" s="13" t="s">
        <v>387</v>
      </c>
    </row>
    <row r="41" spans="3:5" ht="38.5" customHeight="1" x14ac:dyDescent="0.35">
      <c r="C41" s="13" t="s">
        <v>236</v>
      </c>
      <c r="D41" s="13">
        <v>45211320</v>
      </c>
      <c r="E41" s="31" t="s">
        <v>388</v>
      </c>
    </row>
    <row r="42" spans="3:5" ht="38.5" customHeight="1" x14ac:dyDescent="0.35">
      <c r="C42" s="13" t="s">
        <v>683</v>
      </c>
      <c r="D42" s="13">
        <v>40834</v>
      </c>
      <c r="E42" s="31" t="s">
        <v>387</v>
      </c>
    </row>
    <row r="43" spans="3:5" ht="38.5" customHeight="1" x14ac:dyDescent="0.35">
      <c r="C43" s="13" t="s">
        <v>238</v>
      </c>
      <c r="D43" s="13">
        <v>18940</v>
      </c>
      <c r="E43" s="13" t="s">
        <v>386</v>
      </c>
    </row>
    <row r="44" spans="3:5" ht="38.5" customHeight="1" x14ac:dyDescent="0.35">
      <c r="C44" s="13" t="s">
        <v>239</v>
      </c>
      <c r="D44" s="13">
        <v>3085664</v>
      </c>
      <c r="E44" s="13" t="s">
        <v>386</v>
      </c>
    </row>
    <row r="45" spans="3:5" ht="38.5" customHeight="1" x14ac:dyDescent="0.35">
      <c r="C45" s="13" t="s">
        <v>240</v>
      </c>
      <c r="D45" s="13">
        <v>11133</v>
      </c>
      <c r="E45" s="13" t="s">
        <v>387</v>
      </c>
    </row>
    <row r="46" spans="3:5" ht="38.5" customHeight="1" x14ac:dyDescent="0.35">
      <c r="C46" s="13" t="s">
        <v>241</v>
      </c>
      <c r="D46" s="13">
        <v>35628</v>
      </c>
      <c r="E46" s="13" t="s">
        <v>387</v>
      </c>
    </row>
    <row r="47" spans="3:5" ht="38.5" customHeight="1" x14ac:dyDescent="0.35">
      <c r="C47" s="13" t="s">
        <v>243</v>
      </c>
      <c r="D47" s="13">
        <v>376132</v>
      </c>
      <c r="E47" s="13" t="s">
        <v>386</v>
      </c>
    </row>
    <row r="48" spans="3:5" ht="38.5" customHeight="1" x14ac:dyDescent="0.35">
      <c r="C48" s="13" t="s">
        <v>244</v>
      </c>
      <c r="D48" s="13">
        <v>220279</v>
      </c>
      <c r="E48" s="13" t="s">
        <v>386</v>
      </c>
    </row>
    <row r="49" spans="3:5" ht="38.5" customHeight="1" x14ac:dyDescent="0.35">
      <c r="C49" s="13" t="s">
        <v>245</v>
      </c>
      <c r="D49" s="13">
        <v>158800</v>
      </c>
      <c r="E49" s="13" t="s">
        <v>386</v>
      </c>
    </row>
    <row r="50" spans="3:5" ht="38.5" customHeight="1" x14ac:dyDescent="0.35">
      <c r="C50" s="13" t="s">
        <v>246</v>
      </c>
      <c r="D50" s="13">
        <v>299700</v>
      </c>
      <c r="E50" s="13" t="s">
        <v>386</v>
      </c>
    </row>
    <row r="51" spans="3:5" ht="38.5" customHeight="1" x14ac:dyDescent="0.35">
      <c r="C51" s="13" t="s">
        <v>247</v>
      </c>
      <c r="D51" s="13">
        <v>443850</v>
      </c>
      <c r="E51" s="13" t="s">
        <v>386</v>
      </c>
    </row>
    <row r="52" spans="3:5" ht="38.5" customHeight="1" x14ac:dyDescent="0.35">
      <c r="C52" s="13" t="s">
        <v>248</v>
      </c>
      <c r="D52" s="13">
        <v>59314</v>
      </c>
      <c r="E52" s="13" t="s">
        <v>388</v>
      </c>
    </row>
    <row r="53" spans="3:5" ht="38.5" customHeight="1" x14ac:dyDescent="0.35">
      <c r="C53" s="13" t="s">
        <v>249</v>
      </c>
      <c r="D53" s="13">
        <v>3023</v>
      </c>
      <c r="E53" s="13" t="s">
        <v>387</v>
      </c>
    </row>
    <row r="54" spans="3:5" ht="38.5" customHeight="1" x14ac:dyDescent="0.35">
      <c r="C54" s="13" t="s">
        <v>661</v>
      </c>
      <c r="D54" s="13">
        <v>1321000</v>
      </c>
      <c r="E54" s="13" t="s">
        <v>386</v>
      </c>
    </row>
    <row r="55" spans="3:5" ht="38.5" customHeight="1" x14ac:dyDescent="0.35">
      <c r="C55" s="13" t="s">
        <v>676</v>
      </c>
      <c r="D55" s="13">
        <v>106222</v>
      </c>
      <c r="E55" s="13" t="s">
        <v>387</v>
      </c>
    </row>
    <row r="56" spans="3:5" ht="38.5" customHeight="1" x14ac:dyDescent="0.35">
      <c r="C56" s="13" t="s">
        <v>250</v>
      </c>
      <c r="D56" s="13">
        <v>85185</v>
      </c>
      <c r="E56" s="13" t="s">
        <v>387</v>
      </c>
    </row>
    <row r="57" spans="3:5" ht="38.5" customHeight="1" x14ac:dyDescent="0.35">
      <c r="C57" s="13" t="s">
        <v>662</v>
      </c>
      <c r="D57" s="13">
        <v>1161621</v>
      </c>
      <c r="E57" s="13" t="s">
        <v>387</v>
      </c>
    </row>
    <row r="58" spans="3:5" ht="38.5" customHeight="1" x14ac:dyDescent="0.35">
      <c r="C58" s="13" t="s">
        <v>663</v>
      </c>
      <c r="D58" s="13">
        <v>250439</v>
      </c>
      <c r="E58" s="13" t="s">
        <v>388</v>
      </c>
    </row>
    <row r="59" spans="3:5" ht="38.5" customHeight="1" x14ac:dyDescent="0.35">
      <c r="C59" s="13" t="s">
        <v>251</v>
      </c>
      <c r="D59" s="13">
        <v>2450510</v>
      </c>
      <c r="E59" s="13" t="s">
        <v>386</v>
      </c>
    </row>
    <row r="60" spans="3:5" ht="38.5" customHeight="1" x14ac:dyDescent="0.35">
      <c r="C60" s="13" t="s">
        <v>252</v>
      </c>
      <c r="D60" s="13">
        <v>31750</v>
      </c>
      <c r="E60" s="13" t="s">
        <v>386</v>
      </c>
    </row>
    <row r="61" spans="3:5" ht="38.5" customHeight="1" x14ac:dyDescent="0.35">
      <c r="C61" s="13" t="s">
        <v>253</v>
      </c>
      <c r="D61" s="13">
        <v>74400</v>
      </c>
      <c r="E61" s="13" t="s">
        <v>387</v>
      </c>
    </row>
    <row r="62" spans="3:5" ht="38.5" customHeight="1" x14ac:dyDescent="0.35">
      <c r="C62" s="13" t="s">
        <v>664</v>
      </c>
      <c r="D62" s="13">
        <v>33254800</v>
      </c>
      <c r="E62" s="13" t="s">
        <v>386</v>
      </c>
    </row>
    <row r="63" spans="3:5" ht="38.5" customHeight="1" x14ac:dyDescent="0.35">
      <c r="C63" s="13" t="s">
        <v>665</v>
      </c>
      <c r="D63" s="13">
        <v>3858722</v>
      </c>
      <c r="E63" s="13" t="s">
        <v>387</v>
      </c>
    </row>
    <row r="64" spans="3:5" ht="38.5" customHeight="1" x14ac:dyDescent="0.35">
      <c r="C64" s="13" t="s">
        <v>675</v>
      </c>
      <c r="D64" s="13">
        <v>7521575</v>
      </c>
      <c r="E64" s="13" t="s">
        <v>387</v>
      </c>
    </row>
    <row r="65" spans="3:5" ht="38.5" customHeight="1" x14ac:dyDescent="0.35">
      <c r="C65" s="13" t="s">
        <v>256</v>
      </c>
      <c r="D65" s="13">
        <v>21519</v>
      </c>
      <c r="E65" s="13" t="s">
        <v>386</v>
      </c>
    </row>
    <row r="66" spans="3:5" ht="38.5" customHeight="1" x14ac:dyDescent="0.35">
      <c r="C66" s="13" t="s">
        <v>257</v>
      </c>
      <c r="D66" s="13">
        <v>262250</v>
      </c>
      <c r="E66" s="13" t="s">
        <v>386</v>
      </c>
    </row>
    <row r="67" spans="3:5" ht="38.5" customHeight="1" x14ac:dyDescent="0.35">
      <c r="C67" s="13" t="s">
        <v>258</v>
      </c>
      <c r="D67" s="13">
        <v>4038060</v>
      </c>
      <c r="E67" s="13" t="s">
        <v>386</v>
      </c>
    </row>
    <row r="68" spans="3:5" ht="38.5" customHeight="1" x14ac:dyDescent="0.35">
      <c r="C68" s="13" t="s">
        <v>259</v>
      </c>
      <c r="D68" s="13">
        <v>7553</v>
      </c>
      <c r="E68" s="13" t="s">
        <v>388</v>
      </c>
    </row>
    <row r="69" spans="3:5" ht="38.5" customHeight="1" x14ac:dyDescent="0.35">
      <c r="C69" s="13" t="s">
        <v>260</v>
      </c>
      <c r="D69" s="13">
        <v>21141</v>
      </c>
      <c r="E69" s="13" t="s">
        <v>387</v>
      </c>
    </row>
    <row r="70" spans="3:5" ht="38.5" customHeight="1" x14ac:dyDescent="0.35">
      <c r="C70" s="13" t="s">
        <v>261</v>
      </c>
      <c r="D70" s="13">
        <v>276408</v>
      </c>
      <c r="E70" s="13" t="s">
        <v>388</v>
      </c>
    </row>
    <row r="71" spans="3:5" ht="38.5" customHeight="1" x14ac:dyDescent="0.35">
      <c r="C71" s="13" t="s">
        <v>262</v>
      </c>
      <c r="D71" s="13">
        <v>298755</v>
      </c>
      <c r="E71" s="13" t="s">
        <v>387</v>
      </c>
    </row>
    <row r="72" spans="3:5" ht="38.5" customHeight="1" x14ac:dyDescent="0.35">
      <c r="C72" s="13" t="s">
        <v>263</v>
      </c>
      <c r="D72" s="13">
        <v>151960</v>
      </c>
      <c r="E72" s="13" t="s">
        <v>386</v>
      </c>
    </row>
    <row r="73" spans="3:5" ht="38.5" customHeight="1" x14ac:dyDescent="0.35">
      <c r="C73" s="13" t="s">
        <v>264</v>
      </c>
      <c r="D73" s="13">
        <v>661</v>
      </c>
      <c r="E73" s="13" t="s">
        <v>388</v>
      </c>
    </row>
    <row r="74" spans="3:5" ht="38.5" customHeight="1" x14ac:dyDescent="0.35">
      <c r="C74" s="13" t="s">
        <v>265</v>
      </c>
      <c r="D74" s="13">
        <v>1138635</v>
      </c>
      <c r="E74" s="13" t="s">
        <v>386</v>
      </c>
    </row>
    <row r="75" spans="3:5" ht="38.5" customHeight="1" x14ac:dyDescent="0.35">
      <c r="C75" s="13" t="s">
        <v>266</v>
      </c>
      <c r="D75" s="13">
        <v>767043</v>
      </c>
      <c r="E75" s="13" t="s">
        <v>387</v>
      </c>
    </row>
    <row r="76" spans="3:5" ht="38.5" customHeight="1" x14ac:dyDescent="0.35">
      <c r="C76" s="13" t="s">
        <v>267</v>
      </c>
      <c r="D76" s="13">
        <v>439</v>
      </c>
      <c r="E76" s="13" t="s">
        <v>387</v>
      </c>
    </row>
    <row r="77" spans="3:5" ht="38.5" customHeight="1" x14ac:dyDescent="0.35">
      <c r="C77" s="13" t="s">
        <v>268</v>
      </c>
      <c r="D77" s="13">
        <v>66259</v>
      </c>
      <c r="E77" s="13" t="s">
        <v>388</v>
      </c>
    </row>
    <row r="78" spans="3:5" ht="38.5" customHeight="1" x14ac:dyDescent="0.35">
      <c r="C78" s="13" t="s">
        <v>269</v>
      </c>
      <c r="D78" s="13">
        <v>11675</v>
      </c>
      <c r="E78" s="13" t="s">
        <v>386</v>
      </c>
    </row>
    <row r="79" spans="3:5" ht="38.5" customHeight="1" x14ac:dyDescent="0.35">
      <c r="C79" s="13" t="s">
        <v>270</v>
      </c>
      <c r="D79" s="13">
        <v>312109</v>
      </c>
      <c r="E79" s="13" t="s">
        <v>387</v>
      </c>
    </row>
    <row r="80" spans="3:5" ht="38.5" customHeight="1" x14ac:dyDescent="0.35">
      <c r="C80" s="13" t="s">
        <v>271</v>
      </c>
      <c r="D80" s="13">
        <v>331038</v>
      </c>
      <c r="E80" s="13" t="s">
        <v>387</v>
      </c>
    </row>
    <row r="81" spans="3:5" ht="38.5" customHeight="1" x14ac:dyDescent="0.35">
      <c r="C81" s="13" t="s">
        <v>272</v>
      </c>
      <c r="D81" s="13">
        <v>93500</v>
      </c>
      <c r="E81" s="13" t="s">
        <v>386</v>
      </c>
    </row>
    <row r="82" spans="3:5" ht="38.5" customHeight="1" x14ac:dyDescent="0.35">
      <c r="C82" s="13" t="s">
        <v>667</v>
      </c>
      <c r="D82" s="13">
        <v>65</v>
      </c>
      <c r="E82" s="13" t="s">
        <v>388</v>
      </c>
    </row>
    <row r="83" spans="3:5" ht="38.5" customHeight="1" x14ac:dyDescent="0.35">
      <c r="C83" s="13" t="s">
        <v>668</v>
      </c>
      <c r="D83" s="13">
        <v>273</v>
      </c>
      <c r="E83" s="13" t="s">
        <v>386</v>
      </c>
    </row>
    <row r="84" spans="3:5" ht="38.5" customHeight="1" x14ac:dyDescent="0.35">
      <c r="C84" s="13" t="s">
        <v>273</v>
      </c>
      <c r="D84" s="13">
        <v>4158</v>
      </c>
      <c r="E84" s="13" t="s">
        <v>387</v>
      </c>
    </row>
    <row r="85" spans="3:5" ht="38.5" customHeight="1" x14ac:dyDescent="0.35">
      <c r="C85" s="13" t="s">
        <v>274</v>
      </c>
      <c r="D85" s="13"/>
      <c r="E85" s="13" t="s">
        <v>397</v>
      </c>
    </row>
    <row r="86" spans="3:5" ht="38.5" customHeight="1" x14ac:dyDescent="0.35">
      <c r="C86" s="13" t="s">
        <v>276</v>
      </c>
      <c r="D86" s="13">
        <v>1489965</v>
      </c>
      <c r="E86" s="13" t="s">
        <v>387</v>
      </c>
    </row>
    <row r="87" spans="3:5" ht="38.5" customHeight="1" x14ac:dyDescent="0.35">
      <c r="C87" s="13" t="s">
        <v>669</v>
      </c>
      <c r="D87" s="13">
        <v>1165120</v>
      </c>
      <c r="E87" s="13" t="s">
        <v>386</v>
      </c>
    </row>
    <row r="88" spans="3:5" ht="38.5" customHeight="1" x14ac:dyDescent="0.35">
      <c r="C88" s="13" t="s">
        <v>277</v>
      </c>
      <c r="D88" s="13">
        <v>167036</v>
      </c>
      <c r="E88" s="13" t="s">
        <v>388</v>
      </c>
    </row>
    <row r="89" spans="3:5" ht="38.5" customHeight="1" x14ac:dyDescent="0.35">
      <c r="C89" s="13" t="s">
        <v>278</v>
      </c>
      <c r="D89" s="13">
        <v>1870490</v>
      </c>
      <c r="E89" s="13" t="s">
        <v>386</v>
      </c>
    </row>
    <row r="90" spans="3:5" ht="38.5" customHeight="1" x14ac:dyDescent="0.35">
      <c r="C90" s="13" t="s">
        <v>280</v>
      </c>
      <c r="D90" s="13">
        <v>22915</v>
      </c>
      <c r="E90" s="13" t="s">
        <v>386</v>
      </c>
    </row>
    <row r="91" spans="3:5" ht="38.5" customHeight="1" x14ac:dyDescent="0.35">
      <c r="C91" s="13" t="s">
        <v>281</v>
      </c>
      <c r="D91" s="13">
        <v>482435</v>
      </c>
      <c r="E91" s="13" t="s">
        <v>387</v>
      </c>
    </row>
    <row r="92" spans="3:5" ht="38.5" customHeight="1" x14ac:dyDescent="0.35">
      <c r="C92" s="13" t="s">
        <v>282</v>
      </c>
      <c r="D92" s="13">
        <v>2541150</v>
      </c>
      <c r="E92" s="13" t="s">
        <v>386</v>
      </c>
    </row>
    <row r="93" spans="3:5" ht="38.5" customHeight="1" x14ac:dyDescent="0.35">
      <c r="C93" s="13" t="s">
        <v>283</v>
      </c>
      <c r="D93" s="13">
        <v>29885</v>
      </c>
      <c r="E93" s="13" t="s">
        <v>386</v>
      </c>
    </row>
    <row r="94" spans="3:5" ht="38.5" customHeight="1" x14ac:dyDescent="0.35">
      <c r="C94" s="13" t="s">
        <v>284</v>
      </c>
      <c r="D94" s="13">
        <v>1114633</v>
      </c>
      <c r="E94" s="13" t="s">
        <v>387</v>
      </c>
    </row>
    <row r="95" spans="3:5" ht="38.5" customHeight="1" x14ac:dyDescent="0.35">
      <c r="C95" s="13" t="s">
        <v>286</v>
      </c>
      <c r="D95" s="13">
        <v>156903</v>
      </c>
      <c r="E95" s="13" t="s">
        <v>387</v>
      </c>
    </row>
    <row r="96" spans="3:5" ht="38.5" customHeight="1" x14ac:dyDescent="0.35">
      <c r="C96" s="13" t="s">
        <v>287</v>
      </c>
      <c r="D96" s="13">
        <v>2255200</v>
      </c>
      <c r="E96" s="13" t="s">
        <v>386</v>
      </c>
    </row>
    <row r="97" spans="3:5" ht="38.5" customHeight="1" x14ac:dyDescent="0.35">
      <c r="C97" s="13" t="s">
        <v>288</v>
      </c>
      <c r="D97" s="13">
        <v>1903300</v>
      </c>
      <c r="E97" s="13" t="s">
        <v>386</v>
      </c>
    </row>
    <row r="98" spans="3:5" ht="38.5" customHeight="1" x14ac:dyDescent="0.35">
      <c r="C98" s="13" t="s">
        <v>289</v>
      </c>
      <c r="D98" s="13">
        <v>564025</v>
      </c>
      <c r="E98" s="13" t="s">
        <v>387</v>
      </c>
    </row>
    <row r="99" spans="3:5" ht="38.5" customHeight="1" x14ac:dyDescent="0.35">
      <c r="C99" s="13" t="s">
        <v>290</v>
      </c>
      <c r="D99" s="13">
        <v>7026</v>
      </c>
      <c r="E99" s="13" t="s">
        <v>388</v>
      </c>
    </row>
    <row r="100" spans="3:5" ht="38.5" customHeight="1" x14ac:dyDescent="0.35">
      <c r="C100" s="13" t="s">
        <v>291</v>
      </c>
      <c r="D100" s="13">
        <v>7580</v>
      </c>
      <c r="E100" s="13" t="s">
        <v>386</v>
      </c>
    </row>
    <row r="101" spans="3:5" ht="38.5" customHeight="1" x14ac:dyDescent="0.35">
      <c r="C101" s="13" t="s">
        <v>292</v>
      </c>
      <c r="D101" s="13">
        <v>85020</v>
      </c>
      <c r="E101" s="13" t="s">
        <v>386</v>
      </c>
    </row>
    <row r="102" spans="3:5" ht="38.5" customHeight="1" x14ac:dyDescent="0.35">
      <c r="C102" s="13" t="s">
        <v>294</v>
      </c>
      <c r="D102" s="13">
        <v>182191</v>
      </c>
      <c r="E102" s="13" t="s">
        <v>387</v>
      </c>
    </row>
    <row r="103" spans="3:5" ht="38.5" customHeight="1" x14ac:dyDescent="0.35">
      <c r="C103" s="13" t="s">
        <v>295</v>
      </c>
      <c r="D103" s="13">
        <v>8512</v>
      </c>
      <c r="E103" s="13" t="s">
        <v>388</v>
      </c>
    </row>
    <row r="104" spans="3:5" ht="38.5" customHeight="1" x14ac:dyDescent="0.35">
      <c r="C104" s="13" t="s">
        <v>296</v>
      </c>
      <c r="D104" s="13">
        <v>33087</v>
      </c>
      <c r="E104" s="13" t="s">
        <v>388</v>
      </c>
    </row>
    <row r="105" spans="3:5" ht="38.5" customHeight="1" x14ac:dyDescent="0.35">
      <c r="C105" s="13" t="s">
        <v>297</v>
      </c>
      <c r="D105" s="13">
        <v>170630</v>
      </c>
      <c r="E105" s="13" t="s">
        <v>386</v>
      </c>
    </row>
    <row r="106" spans="3:5" ht="38.5" customHeight="1" x14ac:dyDescent="0.35">
      <c r="C106" s="13" t="s">
        <v>298</v>
      </c>
      <c r="D106" s="13">
        <v>25640</v>
      </c>
      <c r="E106" s="13" t="s">
        <v>386</v>
      </c>
    </row>
    <row r="107" spans="3:5" ht="38.5" customHeight="1" x14ac:dyDescent="0.35">
      <c r="C107" s="13" t="s">
        <v>299</v>
      </c>
      <c r="D107" s="13">
        <v>12477</v>
      </c>
      <c r="E107" s="13" t="s">
        <v>386</v>
      </c>
    </row>
    <row r="108" spans="3:5" ht="38.5" customHeight="1" x14ac:dyDescent="0.35">
      <c r="C108" s="13" t="s">
        <v>300</v>
      </c>
      <c r="D108" s="13">
        <v>255622</v>
      </c>
      <c r="E108" s="13" t="s">
        <v>388</v>
      </c>
    </row>
    <row r="109" spans="3:5" ht="38.5" customHeight="1" x14ac:dyDescent="0.35">
      <c r="C109" s="13" t="s">
        <v>301</v>
      </c>
      <c r="D109" s="13">
        <v>117082</v>
      </c>
      <c r="E109" s="13" t="s">
        <v>386</v>
      </c>
    </row>
    <row r="110" spans="3:5" ht="38.5" customHeight="1" x14ac:dyDescent="0.35">
      <c r="C110" s="13" t="s">
        <v>302</v>
      </c>
      <c r="D110" s="13">
        <v>632700</v>
      </c>
      <c r="E110" s="13" t="s">
        <v>387</v>
      </c>
    </row>
    <row r="111" spans="3:5" ht="38.5" customHeight="1" x14ac:dyDescent="0.35">
      <c r="C111" s="13" t="s">
        <v>303</v>
      </c>
      <c r="D111" s="13">
        <v>502730</v>
      </c>
      <c r="E111" s="13" t="s">
        <v>386</v>
      </c>
    </row>
    <row r="112" spans="3:5" ht="38.5" customHeight="1" x14ac:dyDescent="0.35">
      <c r="C112" s="13" t="s">
        <v>304</v>
      </c>
      <c r="D112" s="13">
        <v>3960</v>
      </c>
      <c r="E112" s="13" t="s">
        <v>386</v>
      </c>
    </row>
    <row r="113" spans="3:5" ht="38.5" customHeight="1" x14ac:dyDescent="0.35">
      <c r="C113" s="13" t="s">
        <v>305</v>
      </c>
      <c r="D113" s="13">
        <v>1400000</v>
      </c>
      <c r="E113" s="13" t="s">
        <v>388</v>
      </c>
    </row>
    <row r="114" spans="3:5" ht="38.5" customHeight="1" x14ac:dyDescent="0.35">
      <c r="C114" s="13" t="s">
        <v>306</v>
      </c>
      <c r="D114" s="13">
        <v>7425</v>
      </c>
      <c r="E114" s="13" t="s">
        <v>386</v>
      </c>
    </row>
    <row r="115" spans="3:5" ht="38.5" customHeight="1" x14ac:dyDescent="0.35">
      <c r="C115" s="13" t="s">
        <v>307</v>
      </c>
      <c r="D115" s="13">
        <v>244634</v>
      </c>
      <c r="E115" s="13" t="s">
        <v>387</v>
      </c>
    </row>
    <row r="116" spans="3:5" ht="38.5" customHeight="1" x14ac:dyDescent="0.35">
      <c r="C116" s="13" t="s">
        <v>308</v>
      </c>
      <c r="D116" s="13">
        <v>8803625</v>
      </c>
      <c r="E116" s="13" t="s">
        <v>386</v>
      </c>
    </row>
    <row r="117" spans="3:5" ht="38.5" customHeight="1" x14ac:dyDescent="0.35">
      <c r="C117" s="13" t="s">
        <v>672</v>
      </c>
      <c r="D117" s="13">
        <v>1818</v>
      </c>
      <c r="E117" s="13" t="s">
        <v>387</v>
      </c>
    </row>
    <row r="118" spans="3:5" ht="38.5" customHeight="1" x14ac:dyDescent="0.35">
      <c r="C118" s="13" t="s">
        <v>309</v>
      </c>
      <c r="D118" s="13">
        <v>1221158</v>
      </c>
      <c r="E118" s="13" t="s">
        <v>386</v>
      </c>
    </row>
    <row r="119" spans="3:5" ht="38.5" customHeight="1" x14ac:dyDescent="0.35">
      <c r="C119" s="13" t="s">
        <v>310</v>
      </c>
      <c r="D119" s="13">
        <v>34000</v>
      </c>
      <c r="E119" s="13" t="s">
        <v>388</v>
      </c>
    </row>
    <row r="120" spans="3:5" ht="38.5" customHeight="1" x14ac:dyDescent="0.35">
      <c r="C120" s="13" t="s">
        <v>311</v>
      </c>
      <c r="D120" s="13">
        <v>160790</v>
      </c>
      <c r="E120" s="13" t="s">
        <v>386</v>
      </c>
    </row>
    <row r="121" spans="3:5" ht="38.5" customHeight="1" x14ac:dyDescent="0.35">
      <c r="C121" s="13" t="s">
        <v>657</v>
      </c>
      <c r="D121" s="13">
        <v>609126</v>
      </c>
      <c r="E121" s="13" t="s">
        <v>388</v>
      </c>
    </row>
    <row r="122" spans="3:5" ht="38.5" customHeight="1" x14ac:dyDescent="0.35">
      <c r="C122" s="13" t="s">
        <v>312</v>
      </c>
      <c r="D122" s="13">
        <v>150573</v>
      </c>
      <c r="E122" s="13" t="s">
        <v>386</v>
      </c>
    </row>
    <row r="123" spans="3:5" ht="38.5" customHeight="1" x14ac:dyDescent="0.35">
      <c r="C123" s="13" t="s">
        <v>314</v>
      </c>
      <c r="D123" s="13">
        <v>752994</v>
      </c>
      <c r="E123" s="13" t="s">
        <v>386</v>
      </c>
    </row>
    <row r="124" spans="3:5" ht="38.5" customHeight="1" x14ac:dyDescent="0.35">
      <c r="C124" s="13" t="s">
        <v>315</v>
      </c>
      <c r="D124" s="13">
        <v>252151</v>
      </c>
      <c r="E124" s="13" t="s">
        <v>386</v>
      </c>
    </row>
    <row r="125" spans="3:5" ht="38.5" customHeight="1" x14ac:dyDescent="0.35">
      <c r="C125" s="13" t="s">
        <v>316</v>
      </c>
      <c r="D125" s="13">
        <v>3290904</v>
      </c>
      <c r="E125" s="13" t="s">
        <v>387</v>
      </c>
    </row>
    <row r="126" spans="3:5" ht="38.5" customHeight="1" x14ac:dyDescent="0.35">
      <c r="C126" s="13" t="s">
        <v>317</v>
      </c>
      <c r="D126" s="13">
        <v>11</v>
      </c>
      <c r="E126" s="13" t="s">
        <v>387</v>
      </c>
    </row>
    <row r="127" spans="3:5" ht="38.5" customHeight="1" x14ac:dyDescent="0.35">
      <c r="C127" s="13" t="s">
        <v>318</v>
      </c>
      <c r="D127" s="13">
        <v>318900</v>
      </c>
      <c r="E127" s="13" t="s">
        <v>386</v>
      </c>
    </row>
    <row r="128" spans="3:5" ht="38.5" customHeight="1" x14ac:dyDescent="0.35">
      <c r="C128" s="13" t="s">
        <v>320</v>
      </c>
      <c r="D128" s="13">
        <v>14062</v>
      </c>
      <c r="E128" s="13" t="s">
        <v>387</v>
      </c>
    </row>
    <row r="129" spans="3:5" ht="38.5" customHeight="1" x14ac:dyDescent="0.35">
      <c r="C129" s="13" t="s">
        <v>321</v>
      </c>
      <c r="D129" s="13">
        <v>4635418</v>
      </c>
      <c r="E129" s="13" t="s">
        <v>386</v>
      </c>
    </row>
    <row r="130" spans="3:5" ht="38.5" customHeight="1" x14ac:dyDescent="0.35">
      <c r="C130" s="13" t="s">
        <v>322</v>
      </c>
      <c r="D130" s="13">
        <v>125166</v>
      </c>
      <c r="E130" s="13" t="s">
        <v>386</v>
      </c>
    </row>
    <row r="131" spans="3:5" ht="38.5" customHeight="1" x14ac:dyDescent="0.35">
      <c r="C131" s="13" t="s">
        <v>323</v>
      </c>
      <c r="D131" s="13">
        <v>1323794</v>
      </c>
      <c r="E131" s="13" t="s">
        <v>388</v>
      </c>
    </row>
    <row r="132" spans="3:5" ht="38.5" customHeight="1" x14ac:dyDescent="0.35">
      <c r="C132" s="13" t="s">
        <v>324</v>
      </c>
      <c r="D132" s="13">
        <v>5871120</v>
      </c>
      <c r="E132" s="13" t="s">
        <v>386</v>
      </c>
    </row>
    <row r="133" spans="3:5" ht="38.5" customHeight="1" x14ac:dyDescent="0.35">
      <c r="C133" s="13" t="s">
        <v>325</v>
      </c>
      <c r="D133" s="13">
        <v>10121000</v>
      </c>
      <c r="E133" s="13" t="s">
        <v>386</v>
      </c>
    </row>
    <row r="134" spans="3:5" ht="38.5" customHeight="1" x14ac:dyDescent="0.35">
      <c r="C134" s="13" t="s">
        <v>328</v>
      </c>
      <c r="D134" s="13">
        <v>332185</v>
      </c>
      <c r="E134" s="13" t="s">
        <v>386</v>
      </c>
    </row>
    <row r="135" spans="3:5" ht="38.5" customHeight="1" x14ac:dyDescent="0.35">
      <c r="C135" s="13" t="s">
        <v>329</v>
      </c>
      <c r="D135" s="13">
        <v>21459</v>
      </c>
      <c r="E135" s="13" t="s">
        <v>387</v>
      </c>
    </row>
    <row r="136" spans="3:5" ht="38.5" customHeight="1" x14ac:dyDescent="0.35">
      <c r="C136" s="13" t="s">
        <v>330</v>
      </c>
      <c r="D136" s="13">
        <v>1991040</v>
      </c>
      <c r="E136" s="13" t="s">
        <v>387</v>
      </c>
    </row>
    <row r="137" spans="3:5" ht="38.5" customHeight="1" x14ac:dyDescent="0.35">
      <c r="C137" s="13" t="s">
        <v>528</v>
      </c>
      <c r="D137" s="13">
        <v>2142380</v>
      </c>
      <c r="E137" s="13" t="s">
        <v>386</v>
      </c>
    </row>
    <row r="138" spans="3:5" ht="38.5" customHeight="1" x14ac:dyDescent="0.35">
      <c r="C138" s="13" t="s">
        <v>331</v>
      </c>
      <c r="D138" s="13">
        <v>1344664</v>
      </c>
      <c r="E138" s="13" t="s">
        <v>386</v>
      </c>
    </row>
    <row r="139" spans="3:5" ht="38.5" customHeight="1" x14ac:dyDescent="0.35">
      <c r="C139" s="13" t="s">
        <v>332</v>
      </c>
      <c r="D139" s="13">
        <v>874898</v>
      </c>
      <c r="E139" s="13" t="s">
        <v>386</v>
      </c>
    </row>
    <row r="140" spans="3:5" ht="38.5" customHeight="1" x14ac:dyDescent="0.35">
      <c r="C140" s="13" t="s">
        <v>333</v>
      </c>
      <c r="D140" s="13">
        <v>1723530</v>
      </c>
      <c r="E140" s="13" t="s">
        <v>386</v>
      </c>
    </row>
    <row r="141" spans="3:5" ht="38.5" customHeight="1" x14ac:dyDescent="0.35">
      <c r="C141" s="13" t="s">
        <v>748</v>
      </c>
      <c r="D141" s="13">
        <v>894</v>
      </c>
      <c r="E141" s="13" t="s">
        <v>387</v>
      </c>
    </row>
    <row r="142" spans="3:5" ht="38.5" customHeight="1" x14ac:dyDescent="0.35">
      <c r="C142" s="13" t="s">
        <v>335</v>
      </c>
      <c r="D142" s="13">
        <v>17382</v>
      </c>
      <c r="E142" s="13" t="s">
        <v>388</v>
      </c>
    </row>
    <row r="143" spans="3:5" ht="38.5" customHeight="1" x14ac:dyDescent="0.35">
      <c r="C143" s="13" t="s">
        <v>336</v>
      </c>
      <c r="D143" s="13">
        <v>399090</v>
      </c>
      <c r="E143" s="13" t="s">
        <v>386</v>
      </c>
    </row>
    <row r="144" spans="3:5" ht="38.5" customHeight="1" x14ac:dyDescent="0.35">
      <c r="C144" s="13" t="s">
        <v>337</v>
      </c>
      <c r="D144" s="13">
        <v>3140</v>
      </c>
      <c r="E144" s="13" t="s">
        <v>386</v>
      </c>
    </row>
    <row r="145" spans="3:5" ht="38.5" customHeight="1" x14ac:dyDescent="0.35">
      <c r="C145" s="13" t="s">
        <v>677</v>
      </c>
      <c r="D145" s="13">
        <v>348692</v>
      </c>
      <c r="E145" s="13" t="s">
        <v>387</v>
      </c>
    </row>
    <row r="146" spans="3:5" ht="38.5" customHeight="1" x14ac:dyDescent="0.35">
      <c r="C146" s="13" t="s">
        <v>338</v>
      </c>
      <c r="D146" s="13">
        <v>636904</v>
      </c>
      <c r="E146" s="13" t="s">
        <v>388</v>
      </c>
    </row>
    <row r="147" spans="3:5" ht="38.5" customHeight="1" x14ac:dyDescent="0.35">
      <c r="C147" s="13" t="s">
        <v>660</v>
      </c>
      <c r="D147" s="13">
        <v>1061000</v>
      </c>
      <c r="E147" s="13" t="s">
        <v>385</v>
      </c>
    </row>
    <row r="148" spans="3:5" ht="38.5" customHeight="1" x14ac:dyDescent="0.35">
      <c r="C148" s="13" t="s">
        <v>673</v>
      </c>
      <c r="D148" s="13">
        <v>16681</v>
      </c>
      <c r="E148" s="13" t="s">
        <v>387</v>
      </c>
    </row>
    <row r="149" spans="3:5" ht="38.5" customHeight="1" x14ac:dyDescent="0.35">
      <c r="C149" s="13" t="s">
        <v>339</v>
      </c>
      <c r="D149" s="13">
        <v>164922</v>
      </c>
      <c r="E149" s="13" t="s">
        <v>386</v>
      </c>
    </row>
    <row r="150" spans="3:5" ht="38.5" customHeight="1" x14ac:dyDescent="0.35">
      <c r="C150" s="13" t="s">
        <v>670</v>
      </c>
      <c r="D150" s="13">
        <v>348598</v>
      </c>
      <c r="E150" s="13" t="s">
        <v>387</v>
      </c>
    </row>
    <row r="151" spans="3:5" ht="38.5" customHeight="1" x14ac:dyDescent="0.35">
      <c r="C151" s="13" t="s">
        <v>340</v>
      </c>
      <c r="D151" s="13">
        <v>480195</v>
      </c>
      <c r="E151" s="13" t="s">
        <v>387</v>
      </c>
    </row>
    <row r="152" spans="3:5" ht="38.5" customHeight="1" x14ac:dyDescent="0.35">
      <c r="C152" s="13" t="s">
        <v>659</v>
      </c>
      <c r="D152" s="13">
        <v>136017</v>
      </c>
      <c r="E152" s="13" t="s">
        <v>387</v>
      </c>
    </row>
    <row r="153" spans="3:5" ht="38.5" customHeight="1" x14ac:dyDescent="0.35">
      <c r="C153" s="13" t="s">
        <v>678</v>
      </c>
      <c r="D153" s="13">
        <v>4460141</v>
      </c>
      <c r="E153" s="13" t="s">
        <v>387</v>
      </c>
    </row>
    <row r="154" spans="3:5" ht="38.5" customHeight="1" x14ac:dyDescent="0.35">
      <c r="C154" s="13" t="s">
        <v>342</v>
      </c>
      <c r="D154" s="13">
        <v>587700</v>
      </c>
      <c r="E154" s="13" t="s">
        <v>386</v>
      </c>
    </row>
    <row r="155" spans="3:5" ht="38.5" customHeight="1" x14ac:dyDescent="0.35">
      <c r="C155" s="13" t="s">
        <v>674</v>
      </c>
      <c r="D155" s="13">
        <v>2766096</v>
      </c>
      <c r="E155" s="13" t="s">
        <v>386</v>
      </c>
    </row>
    <row r="156" spans="3:5" ht="38.5" customHeight="1" x14ac:dyDescent="0.35">
      <c r="C156" s="13" t="s">
        <v>344</v>
      </c>
      <c r="D156" s="13">
        <v>437327</v>
      </c>
      <c r="E156" s="13" t="s">
        <v>387</v>
      </c>
    </row>
    <row r="157" spans="3:5" ht="38.5" customHeight="1" x14ac:dyDescent="0.35">
      <c r="C157" s="13" t="s">
        <v>345</v>
      </c>
      <c r="D157" s="13">
        <v>2202</v>
      </c>
      <c r="E157" s="13" t="s">
        <v>387</v>
      </c>
    </row>
    <row r="158" spans="3:5" ht="38.5" customHeight="1" x14ac:dyDescent="0.35">
      <c r="C158" s="13" t="s">
        <v>346</v>
      </c>
      <c r="D158" s="13">
        <v>256</v>
      </c>
      <c r="E158" s="13" t="s">
        <v>386</v>
      </c>
    </row>
    <row r="159" spans="3:5" ht="38.5" customHeight="1" x14ac:dyDescent="0.35">
      <c r="C159" s="13" t="s">
        <v>347</v>
      </c>
      <c r="D159" s="13">
        <v>699</v>
      </c>
      <c r="E159" s="13" t="s">
        <v>386</v>
      </c>
    </row>
    <row r="160" spans="3:5" ht="38.5" customHeight="1" x14ac:dyDescent="0.35">
      <c r="C160" s="13" t="s">
        <v>348</v>
      </c>
      <c r="D160" s="13">
        <v>8535</v>
      </c>
      <c r="E160" s="13" t="s">
        <v>388</v>
      </c>
    </row>
    <row r="161" spans="3:5" ht="38.5" customHeight="1" x14ac:dyDescent="0.35">
      <c r="C161" s="13" t="s">
        <v>349</v>
      </c>
      <c r="D161" s="13">
        <v>1721</v>
      </c>
      <c r="E161" s="13" t="s">
        <v>388</v>
      </c>
    </row>
    <row r="162" spans="3:5" ht="38.5" customHeight="1" x14ac:dyDescent="0.35">
      <c r="C162" s="13" t="s">
        <v>350</v>
      </c>
      <c r="D162" s="13">
        <v>462250</v>
      </c>
      <c r="E162" s="13" t="s">
        <v>387</v>
      </c>
    </row>
    <row r="163" spans="3:5" ht="38.5" customHeight="1" x14ac:dyDescent="0.35">
      <c r="C163" s="13" t="s">
        <v>351</v>
      </c>
      <c r="D163" s="13">
        <v>313707</v>
      </c>
      <c r="E163" s="13" t="s">
        <v>386</v>
      </c>
    </row>
    <row r="164" spans="3:5" ht="38.5" customHeight="1" x14ac:dyDescent="0.35">
      <c r="C164" s="13" t="s">
        <v>352</v>
      </c>
      <c r="D164" s="13">
        <v>55</v>
      </c>
      <c r="E164" s="13" t="s">
        <v>386</v>
      </c>
    </row>
    <row r="165" spans="3:5" ht="38.5" customHeight="1" x14ac:dyDescent="0.35">
      <c r="C165" s="13" t="s">
        <v>353</v>
      </c>
      <c r="D165" s="13">
        <v>44429</v>
      </c>
      <c r="E165" s="13" t="s">
        <v>388</v>
      </c>
    </row>
    <row r="166" spans="3:5" ht="38.5" customHeight="1" x14ac:dyDescent="0.35">
      <c r="C166" s="13" t="s">
        <v>354</v>
      </c>
      <c r="D166" s="13">
        <v>85</v>
      </c>
      <c r="E166" s="13" t="s">
        <v>387</v>
      </c>
    </row>
    <row r="167" spans="3:5" ht="38.5" customHeight="1" x14ac:dyDescent="0.35">
      <c r="C167" s="13" t="s">
        <v>355</v>
      </c>
      <c r="D167" s="13">
        <v>35490</v>
      </c>
      <c r="E167" s="13" t="s">
        <v>386</v>
      </c>
    </row>
    <row r="168" spans="3:5" ht="38.5" customHeight="1" x14ac:dyDescent="0.35">
      <c r="C168" s="13" t="s">
        <v>356</v>
      </c>
      <c r="D168" s="13">
        <v>112030</v>
      </c>
      <c r="E168" s="13" t="s">
        <v>386</v>
      </c>
    </row>
    <row r="169" spans="3:5" ht="38.5" customHeight="1" x14ac:dyDescent="0.35">
      <c r="C169" s="13" t="s">
        <v>357</v>
      </c>
      <c r="D169" s="13">
        <v>511234</v>
      </c>
      <c r="E169" s="13" t="s">
        <v>388</v>
      </c>
    </row>
    <row r="170" spans="3:5" ht="38.5" customHeight="1" x14ac:dyDescent="0.35">
      <c r="C170" s="13" t="s">
        <v>358</v>
      </c>
      <c r="D170" s="13">
        <v>3304726</v>
      </c>
      <c r="E170" s="13" t="s">
        <v>387</v>
      </c>
    </row>
    <row r="171" spans="3:5" ht="38.5" customHeight="1" x14ac:dyDescent="0.35">
      <c r="C171" s="13" t="s">
        <v>359</v>
      </c>
      <c r="D171" s="13">
        <v>948552</v>
      </c>
      <c r="E171" s="13" t="s">
        <v>387</v>
      </c>
    </row>
    <row r="172" spans="3:5" ht="38.5" customHeight="1" x14ac:dyDescent="0.35">
      <c r="C172" s="13" t="s">
        <v>360</v>
      </c>
      <c r="D172" s="13">
        <v>146339</v>
      </c>
      <c r="E172" s="13" t="s">
        <v>386</v>
      </c>
    </row>
    <row r="173" spans="3:5" ht="38.5" customHeight="1" x14ac:dyDescent="0.35">
      <c r="C173" s="13" t="s">
        <v>361</v>
      </c>
      <c r="D173" s="13">
        <v>430590</v>
      </c>
      <c r="E173" s="13" t="s">
        <v>386</v>
      </c>
    </row>
    <row r="174" spans="3:5" ht="38.5" customHeight="1" x14ac:dyDescent="0.35">
      <c r="C174" s="13" t="s">
        <v>362</v>
      </c>
      <c r="D174" s="13">
        <v>600163</v>
      </c>
      <c r="E174" s="13" t="s">
        <v>386</v>
      </c>
    </row>
    <row r="175" spans="3:5" ht="38.5" customHeight="1" x14ac:dyDescent="0.35">
      <c r="C175" s="13" t="s">
        <v>363</v>
      </c>
      <c r="D175" s="13">
        <v>8069</v>
      </c>
      <c r="E175" s="13" t="s">
        <v>387</v>
      </c>
    </row>
    <row r="176" spans="3:5" ht="38.5" customHeight="1" x14ac:dyDescent="0.35">
      <c r="C176" s="13" t="s">
        <v>364</v>
      </c>
      <c r="D176" s="13">
        <v>854706</v>
      </c>
      <c r="E176" s="13" t="s">
        <v>388</v>
      </c>
    </row>
    <row r="177" spans="3:5" ht="38.5" customHeight="1" x14ac:dyDescent="0.35">
      <c r="C177" s="13" t="s">
        <v>366</v>
      </c>
      <c r="D177" s="13">
        <v>4587448</v>
      </c>
      <c r="E177" s="13" t="s">
        <v>387</v>
      </c>
    </row>
    <row r="178" spans="3:5" ht="38.5" customHeight="1" x14ac:dyDescent="0.35">
      <c r="C178" s="13" t="s">
        <v>341</v>
      </c>
      <c r="D178" s="13">
        <v>235320</v>
      </c>
      <c r="E178" s="13" t="s">
        <v>386</v>
      </c>
    </row>
    <row r="179" spans="3:5" ht="38.5" customHeight="1" x14ac:dyDescent="0.35">
      <c r="C179" s="13" t="s">
        <v>367</v>
      </c>
      <c r="D179" s="13">
        <v>766507</v>
      </c>
      <c r="E179" s="13" t="s">
        <v>388</v>
      </c>
    </row>
    <row r="180" spans="3:5" ht="38.5" customHeight="1" x14ac:dyDescent="0.35">
      <c r="C180" s="13" t="s">
        <v>679</v>
      </c>
      <c r="D180" s="13">
        <v>13663</v>
      </c>
      <c r="E180" s="13" t="s">
        <v>388</v>
      </c>
    </row>
    <row r="181" spans="3:5" ht="38.5" customHeight="1" x14ac:dyDescent="0.35">
      <c r="C181" s="13" t="s">
        <v>368</v>
      </c>
      <c r="D181" s="13">
        <v>80000</v>
      </c>
      <c r="E181" s="13" t="s">
        <v>388</v>
      </c>
    </row>
    <row r="182" spans="3:5" ht="38.5" customHeight="1" x14ac:dyDescent="0.35">
      <c r="C182" s="13" t="s">
        <v>369</v>
      </c>
      <c r="D182" s="13">
        <v>1825</v>
      </c>
      <c r="E182" s="13" t="s">
        <v>387</v>
      </c>
    </row>
    <row r="183" spans="3:5" ht="38.5" customHeight="1" x14ac:dyDescent="0.35">
      <c r="C183" s="13" t="s">
        <v>370</v>
      </c>
      <c r="D183" s="13">
        <v>6750</v>
      </c>
      <c r="E183" s="13" t="s">
        <v>388</v>
      </c>
    </row>
    <row r="184" spans="3:5" ht="38.5" customHeight="1" x14ac:dyDescent="0.35">
      <c r="C184" s="13" t="s">
        <v>371</v>
      </c>
      <c r="D184" s="13">
        <v>196732</v>
      </c>
      <c r="E184" s="13" t="s">
        <v>388</v>
      </c>
    </row>
    <row r="185" spans="3:5" ht="38.5" customHeight="1" x14ac:dyDescent="0.35">
      <c r="C185" s="13" t="s">
        <v>527</v>
      </c>
      <c r="D185" s="13">
        <v>5811698</v>
      </c>
      <c r="E185" s="13" t="s">
        <v>386</v>
      </c>
    </row>
    <row r="186" spans="3:5" ht="38.5" customHeight="1" x14ac:dyDescent="0.35">
      <c r="C186" s="13" t="s">
        <v>372</v>
      </c>
      <c r="D186" s="13">
        <v>1110254</v>
      </c>
      <c r="E186" s="13" t="s">
        <v>386</v>
      </c>
    </row>
    <row r="187" spans="3:5" ht="38.5" customHeight="1" x14ac:dyDescent="0.35">
      <c r="C187" s="13" t="s">
        <v>374</v>
      </c>
      <c r="D187" s="13">
        <v>1488500</v>
      </c>
      <c r="E187" s="13" t="s">
        <v>386</v>
      </c>
    </row>
    <row r="188" spans="3:5" ht="38.5" customHeight="1" x14ac:dyDescent="0.35">
      <c r="C188" s="13" t="s">
        <v>375</v>
      </c>
      <c r="D188" s="13">
        <v>2290974</v>
      </c>
      <c r="E188" s="13" t="s">
        <v>386</v>
      </c>
    </row>
    <row r="189" spans="3:5" ht="38.5" customHeight="1" x14ac:dyDescent="0.35">
      <c r="C189" s="13" t="s">
        <v>376</v>
      </c>
      <c r="D189" s="13">
        <v>11028</v>
      </c>
      <c r="E189" s="13" t="s">
        <v>386</v>
      </c>
    </row>
    <row r="190" spans="3:5" ht="38.5" customHeight="1" x14ac:dyDescent="0.35">
      <c r="C190" s="13" t="s">
        <v>680</v>
      </c>
      <c r="D190" s="13">
        <v>1676535</v>
      </c>
      <c r="E190" s="13" t="s">
        <v>386</v>
      </c>
    </row>
    <row r="191" spans="3:5" ht="38.5" customHeight="1" x14ac:dyDescent="0.35">
      <c r="C191" s="13" t="s">
        <v>479</v>
      </c>
      <c r="D191" s="13">
        <v>1851865</v>
      </c>
      <c r="E191" s="13" t="s">
        <v>387</v>
      </c>
    </row>
    <row r="192" spans="3:5" ht="38.5" customHeight="1" x14ac:dyDescent="0.35">
      <c r="C192" s="13" t="s">
        <v>377</v>
      </c>
      <c r="D192" s="13">
        <v>1453400</v>
      </c>
      <c r="E192" s="13" t="s">
        <v>387</v>
      </c>
    </row>
    <row r="193" spans="3:5" ht="38.5" customHeight="1" x14ac:dyDescent="0.35">
      <c r="C193" s="13" t="s">
        <v>378</v>
      </c>
      <c r="D193" s="13">
        <v>1438454</v>
      </c>
      <c r="E193" s="13" t="s">
        <v>387</v>
      </c>
    </row>
    <row r="194" spans="3:5" ht="38.5" customHeight="1" x14ac:dyDescent="0.35">
      <c r="C194" s="13" t="s">
        <v>379</v>
      </c>
      <c r="D194" s="13">
        <v>2743203</v>
      </c>
      <c r="E194" s="13" t="s">
        <v>387</v>
      </c>
    </row>
  </sheetData>
  <sortState xmlns:xlrd2="http://schemas.microsoft.com/office/spreadsheetml/2017/richdata2" ref="C4:E194">
    <sortCondition ref="C111:C194"/>
  </sortState>
  <mergeCells count="1">
    <mergeCell ref="C2:E2"/>
  </mergeCell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B2420-5146-4097-BFF6-62E52E3D8C38}">
  <sheetPr>
    <tabColor theme="9" tint="0.79998168889431442"/>
  </sheetPr>
  <dimension ref="B1:G180"/>
  <sheetViews>
    <sheetView zoomScale="70" zoomScaleNormal="70" workbookViewId="0">
      <selection sqref="A1:XFD1"/>
    </sheetView>
  </sheetViews>
  <sheetFormatPr baseColWidth="10" defaultRowHeight="38.5" customHeight="1" x14ac:dyDescent="0.35"/>
  <cols>
    <col min="1" max="1" width="12.453125" style="5" customWidth="1"/>
    <col min="2" max="2" width="18.453125" style="5" customWidth="1"/>
    <col min="3" max="5" width="43.81640625" style="14" customWidth="1"/>
    <col min="6" max="15" width="11.1796875" style="5" customWidth="1"/>
    <col min="16" max="16384" width="10.90625" style="5"/>
  </cols>
  <sheetData>
    <row r="1" spans="2:7" ht="70.5" customHeight="1" x14ac:dyDescent="0.35">
      <c r="B1" s="125" t="s">
        <v>740</v>
      </c>
      <c r="C1" s="5"/>
      <c r="D1" s="5"/>
      <c r="E1" s="5"/>
      <c r="G1" s="124" t="s">
        <v>750</v>
      </c>
    </row>
    <row r="2" spans="2:7" ht="49.5" customHeight="1" x14ac:dyDescent="0.35">
      <c r="B2" s="125"/>
      <c r="C2" s="203" t="s">
        <v>752</v>
      </c>
      <c r="D2" s="203"/>
      <c r="E2" s="203"/>
      <c r="G2" s="124"/>
    </row>
    <row r="3" spans="2:7" ht="38.5" customHeight="1" x14ac:dyDescent="0.35">
      <c r="C3" s="129" t="s">
        <v>381</v>
      </c>
      <c r="D3" s="129" t="s">
        <v>753</v>
      </c>
      <c r="E3" s="129" t="s">
        <v>380</v>
      </c>
    </row>
    <row r="4" spans="2:7" ht="38.5" customHeight="1" x14ac:dyDescent="0.35">
      <c r="C4" s="13" t="s">
        <v>205</v>
      </c>
      <c r="D4" s="13">
        <v>6415237</v>
      </c>
      <c r="E4" s="13" t="s">
        <v>387</v>
      </c>
    </row>
    <row r="5" spans="2:7" ht="38.5" customHeight="1" x14ac:dyDescent="0.35">
      <c r="C5" s="13" t="s">
        <v>206</v>
      </c>
      <c r="D5" s="13">
        <v>4873694</v>
      </c>
      <c r="E5" s="13" t="s">
        <v>387</v>
      </c>
    </row>
    <row r="6" spans="2:7" ht="38.5" customHeight="1" x14ac:dyDescent="0.35">
      <c r="C6" s="13" t="s">
        <v>207</v>
      </c>
      <c r="D6" s="13">
        <v>1094951</v>
      </c>
      <c r="E6" s="13" t="s">
        <v>386</v>
      </c>
    </row>
    <row r="7" spans="2:7" ht="38.5" customHeight="1" x14ac:dyDescent="0.35">
      <c r="C7" s="13" t="s">
        <v>208</v>
      </c>
      <c r="D7" s="13">
        <v>18393205</v>
      </c>
      <c r="E7" s="13" t="s">
        <v>387</v>
      </c>
    </row>
    <row r="8" spans="2:7" ht="38.5" customHeight="1" x14ac:dyDescent="0.35">
      <c r="C8" s="13" t="s">
        <v>209</v>
      </c>
      <c r="D8" s="13">
        <v>1498050</v>
      </c>
      <c r="E8" s="13" t="s">
        <v>386</v>
      </c>
    </row>
    <row r="9" spans="2:7" ht="38.5" customHeight="1" x14ac:dyDescent="0.35">
      <c r="C9" s="13" t="s">
        <v>211</v>
      </c>
      <c r="D9" s="13">
        <v>286911</v>
      </c>
      <c r="E9" s="13" t="s">
        <v>387</v>
      </c>
    </row>
    <row r="10" spans="2:7" ht="38.5" customHeight="1" x14ac:dyDescent="0.35">
      <c r="C10" s="13" t="s">
        <v>212</v>
      </c>
      <c r="D10" s="13">
        <v>142</v>
      </c>
      <c r="E10" s="13" t="s">
        <v>386</v>
      </c>
    </row>
    <row r="11" spans="2:7" ht="38.5" customHeight="1" x14ac:dyDescent="0.35">
      <c r="C11" s="13" t="s">
        <v>656</v>
      </c>
      <c r="D11" s="13">
        <v>10155095</v>
      </c>
      <c r="E11" s="13" t="s">
        <v>387</v>
      </c>
    </row>
    <row r="12" spans="2:7" ht="38.5" customHeight="1" x14ac:dyDescent="0.35">
      <c r="C12" s="13" t="s">
        <v>213</v>
      </c>
      <c r="D12" s="13">
        <v>2197110</v>
      </c>
      <c r="E12" s="13" t="s">
        <v>388</v>
      </c>
    </row>
    <row r="13" spans="2:7" ht="38.5" customHeight="1" x14ac:dyDescent="0.35">
      <c r="C13" s="13" t="s">
        <v>214</v>
      </c>
      <c r="D13" s="13">
        <v>483000</v>
      </c>
      <c r="E13" s="13" t="s">
        <v>388</v>
      </c>
    </row>
    <row r="14" spans="2:7" ht="38.5" customHeight="1" x14ac:dyDescent="0.35">
      <c r="C14" s="13" t="s">
        <v>215</v>
      </c>
      <c r="D14" s="13">
        <v>34679900</v>
      </c>
      <c r="E14" s="13" t="s">
        <v>386</v>
      </c>
    </row>
    <row r="15" spans="2:7" ht="38.5" customHeight="1" x14ac:dyDescent="0.35">
      <c r="C15" s="13" t="s">
        <v>216</v>
      </c>
      <c r="D15" s="13">
        <v>332130</v>
      </c>
      <c r="E15" s="13" t="s">
        <v>386</v>
      </c>
    </row>
    <row r="16" spans="2:7" ht="38.5" customHeight="1" x14ac:dyDescent="0.35">
      <c r="C16" s="13" t="s">
        <v>217</v>
      </c>
      <c r="D16" s="13">
        <v>6092005</v>
      </c>
      <c r="E16" s="13" t="s">
        <v>386</v>
      </c>
    </row>
    <row r="17" spans="3:5" ht="38.5" customHeight="1" x14ac:dyDescent="0.35">
      <c r="C17" s="13" t="s">
        <v>218</v>
      </c>
      <c r="D17" s="13">
        <v>2158</v>
      </c>
      <c r="E17" s="13" t="s">
        <v>387</v>
      </c>
    </row>
    <row r="18" spans="3:5" ht="38.5" customHeight="1" x14ac:dyDescent="0.35">
      <c r="C18" s="13" t="s">
        <v>219</v>
      </c>
      <c r="D18" s="13">
        <v>1583080</v>
      </c>
      <c r="E18" s="13" t="s">
        <v>388</v>
      </c>
    </row>
    <row r="19" spans="3:5" ht="38.5" customHeight="1" x14ac:dyDescent="0.35">
      <c r="C19" s="13" t="s">
        <v>220</v>
      </c>
      <c r="D19" s="13">
        <v>1033300</v>
      </c>
      <c r="E19" s="13" t="s">
        <v>388</v>
      </c>
    </row>
    <row r="20" spans="3:5" ht="38.5" customHeight="1" x14ac:dyDescent="0.35">
      <c r="C20" s="13" t="s">
        <v>221</v>
      </c>
      <c r="D20" s="13">
        <v>2614</v>
      </c>
      <c r="E20" s="13" t="s">
        <v>387</v>
      </c>
    </row>
    <row r="21" spans="3:5" ht="38.5" customHeight="1" x14ac:dyDescent="0.35">
      <c r="C21" s="13" t="s">
        <v>222</v>
      </c>
      <c r="D21" s="13">
        <v>80130</v>
      </c>
      <c r="E21" s="13" t="s">
        <v>386</v>
      </c>
    </row>
    <row r="22" spans="3:5" ht="38.5" customHeight="1" x14ac:dyDescent="0.35">
      <c r="C22" s="13" t="s">
        <v>223</v>
      </c>
      <c r="D22" s="13">
        <v>6302</v>
      </c>
      <c r="E22" s="13" t="s">
        <v>386</v>
      </c>
    </row>
    <row r="23" spans="3:5" ht="38.5" customHeight="1" x14ac:dyDescent="0.35">
      <c r="C23" s="13" t="s">
        <v>224</v>
      </c>
      <c r="D23" s="13">
        <v>1270939</v>
      </c>
      <c r="E23" s="13" t="s">
        <v>387</v>
      </c>
    </row>
    <row r="24" spans="3:5" ht="38.5" customHeight="1" x14ac:dyDescent="0.35">
      <c r="C24" s="13" t="s">
        <v>225</v>
      </c>
      <c r="D24" s="13">
        <v>3750</v>
      </c>
      <c r="E24" s="13" t="s">
        <v>387</v>
      </c>
    </row>
    <row r="25" spans="3:5" ht="38.5" customHeight="1" x14ac:dyDescent="0.35">
      <c r="C25" s="13" t="s">
        <v>654</v>
      </c>
      <c r="D25" s="13">
        <v>67465</v>
      </c>
      <c r="E25" s="13" t="s">
        <v>387</v>
      </c>
    </row>
    <row r="26" spans="3:5" ht="38.5" customHeight="1" x14ac:dyDescent="0.35">
      <c r="C26" s="13" t="s">
        <v>657</v>
      </c>
      <c r="D26" s="13">
        <v>366667</v>
      </c>
      <c r="E26" s="13" t="s">
        <v>387</v>
      </c>
    </row>
    <row r="27" spans="3:5" ht="38.5" customHeight="1" x14ac:dyDescent="0.35">
      <c r="C27" s="13" t="s">
        <v>655</v>
      </c>
      <c r="D27" s="13">
        <v>1491422</v>
      </c>
      <c r="E27" s="13" t="s">
        <v>387</v>
      </c>
    </row>
    <row r="28" spans="3:5" ht="38.5" customHeight="1" x14ac:dyDescent="0.35">
      <c r="C28" s="13" t="s">
        <v>226</v>
      </c>
      <c r="D28" s="13">
        <v>84186</v>
      </c>
      <c r="E28" s="13" t="s">
        <v>386</v>
      </c>
    </row>
    <row r="29" spans="3:5" ht="38.5" customHeight="1" x14ac:dyDescent="0.35">
      <c r="C29" s="13" t="s">
        <v>227</v>
      </c>
      <c r="D29" s="13">
        <v>75494</v>
      </c>
      <c r="E29" s="13" t="s">
        <v>388</v>
      </c>
    </row>
    <row r="30" spans="3:5" ht="38.5" customHeight="1" x14ac:dyDescent="0.35">
      <c r="C30" s="13" t="s">
        <v>228</v>
      </c>
      <c r="D30" s="13">
        <v>6796531</v>
      </c>
      <c r="E30" s="13" t="s">
        <v>387</v>
      </c>
    </row>
    <row r="31" spans="3:5" ht="38.5" customHeight="1" x14ac:dyDescent="0.35">
      <c r="C31" s="13" t="s">
        <v>658</v>
      </c>
      <c r="D31" s="13">
        <v>1495</v>
      </c>
      <c r="E31" s="13" t="s">
        <v>388</v>
      </c>
    </row>
    <row r="32" spans="3:5" ht="38.5" customHeight="1" x14ac:dyDescent="0.35">
      <c r="C32" s="13" t="s">
        <v>229</v>
      </c>
      <c r="D32" s="13">
        <v>686810</v>
      </c>
      <c r="E32" s="13" t="s">
        <v>386</v>
      </c>
    </row>
    <row r="33" spans="3:5" ht="38.5" customHeight="1" x14ac:dyDescent="0.35">
      <c r="C33" s="13" t="s">
        <v>230</v>
      </c>
      <c r="D33" s="13">
        <v>3056701</v>
      </c>
      <c r="E33" s="13" t="s">
        <v>387</v>
      </c>
    </row>
    <row r="34" spans="3:5" ht="38.5" customHeight="1" x14ac:dyDescent="0.35">
      <c r="C34" s="13" t="s">
        <v>231</v>
      </c>
      <c r="D34" s="13">
        <v>46499</v>
      </c>
      <c r="E34" s="13" t="s">
        <v>388</v>
      </c>
    </row>
    <row r="35" spans="3:5" ht="38.5" customHeight="1" x14ac:dyDescent="0.35">
      <c r="C35" s="13" t="s">
        <v>233</v>
      </c>
      <c r="D35" s="13">
        <v>1461385</v>
      </c>
      <c r="E35" s="13" t="s">
        <v>387</v>
      </c>
    </row>
    <row r="36" spans="3:5" ht="38.5" customHeight="1" x14ac:dyDescent="0.35">
      <c r="C36" s="13" t="s">
        <v>234</v>
      </c>
      <c r="D36" s="13">
        <v>778200</v>
      </c>
      <c r="E36" s="13" t="s">
        <v>386</v>
      </c>
    </row>
    <row r="37" spans="3:5" ht="38.5" customHeight="1" x14ac:dyDescent="0.35">
      <c r="C37" s="13" t="s">
        <v>650</v>
      </c>
      <c r="D37" s="13">
        <v>5839</v>
      </c>
      <c r="E37" s="13" t="s">
        <v>386</v>
      </c>
    </row>
    <row r="38" spans="3:5" ht="38.5" customHeight="1" x14ac:dyDescent="0.35">
      <c r="C38" s="13" t="s">
        <v>235</v>
      </c>
      <c r="D38" s="13">
        <v>547549</v>
      </c>
      <c r="E38" s="13" t="s">
        <v>386</v>
      </c>
    </row>
    <row r="39" spans="3:5" ht="38.5" customHeight="1" x14ac:dyDescent="0.35">
      <c r="C39" s="13" t="s">
        <v>236</v>
      </c>
      <c r="D39" s="13">
        <v>207165185</v>
      </c>
      <c r="E39" s="13" t="s">
        <v>387</v>
      </c>
    </row>
    <row r="40" spans="3:5" ht="38.5" customHeight="1" x14ac:dyDescent="0.35">
      <c r="C40" s="13" t="s">
        <v>238</v>
      </c>
      <c r="D40" s="13">
        <v>175000</v>
      </c>
      <c r="E40" s="13" t="s">
        <v>386</v>
      </c>
    </row>
    <row r="41" spans="3:5" ht="38.5" customHeight="1" x14ac:dyDescent="0.35">
      <c r="C41" s="13" t="s">
        <v>239</v>
      </c>
      <c r="D41" s="13">
        <v>34501</v>
      </c>
      <c r="E41" s="13" t="s">
        <v>386</v>
      </c>
    </row>
    <row r="42" spans="3:5" ht="38.5" customHeight="1" x14ac:dyDescent="0.35">
      <c r="C42" s="13" t="s">
        <v>240</v>
      </c>
      <c r="D42" s="13">
        <v>6630</v>
      </c>
      <c r="E42" s="13" t="s">
        <v>387</v>
      </c>
    </row>
    <row r="43" spans="3:5" ht="38.5" customHeight="1" x14ac:dyDescent="0.35">
      <c r="C43" s="13" t="s">
        <v>241</v>
      </c>
      <c r="D43" s="13">
        <v>45530</v>
      </c>
      <c r="E43" s="13" t="s">
        <v>387</v>
      </c>
    </row>
    <row r="44" spans="3:5" ht="38.5" customHeight="1" x14ac:dyDescent="0.35">
      <c r="C44" s="13" t="s">
        <v>660</v>
      </c>
      <c r="D44" s="13">
        <v>477</v>
      </c>
      <c r="E44" s="13" t="s">
        <v>388</v>
      </c>
    </row>
    <row r="45" spans="3:5" ht="38.5" customHeight="1" x14ac:dyDescent="0.35">
      <c r="C45" s="13" t="s">
        <v>243</v>
      </c>
      <c r="D45" s="13">
        <v>1016</v>
      </c>
      <c r="E45" s="13" t="s">
        <v>388</v>
      </c>
    </row>
    <row r="46" spans="3:5" ht="38.5" customHeight="1" x14ac:dyDescent="0.35">
      <c r="C46" s="13" t="s">
        <v>244</v>
      </c>
      <c r="D46" s="13">
        <v>706931</v>
      </c>
      <c r="E46" s="13" t="s">
        <v>386</v>
      </c>
    </row>
    <row r="47" spans="3:5" ht="38.5" customHeight="1" x14ac:dyDescent="0.35">
      <c r="C47" s="13" t="s">
        <v>245</v>
      </c>
      <c r="D47" s="13">
        <v>536900</v>
      </c>
      <c r="E47" s="13" t="s">
        <v>386</v>
      </c>
    </row>
    <row r="48" spans="3:5" ht="38.5" customHeight="1" x14ac:dyDescent="0.35">
      <c r="C48" s="13" t="s">
        <v>246</v>
      </c>
      <c r="D48" s="13">
        <v>612593</v>
      </c>
      <c r="E48" s="13" t="s">
        <v>387</v>
      </c>
    </row>
    <row r="49" spans="3:5" ht="38.5" customHeight="1" x14ac:dyDescent="0.35">
      <c r="C49" s="13" t="s">
        <v>247</v>
      </c>
      <c r="D49" s="13">
        <v>65430</v>
      </c>
      <c r="E49" s="13" t="s">
        <v>386</v>
      </c>
    </row>
    <row r="50" spans="3:5" ht="38.5" customHeight="1" x14ac:dyDescent="0.35">
      <c r="C50" s="13" t="s">
        <v>248</v>
      </c>
      <c r="D50" s="13">
        <v>215665</v>
      </c>
      <c r="E50" s="13" t="s">
        <v>387</v>
      </c>
    </row>
    <row r="51" spans="3:5" ht="38.5" customHeight="1" x14ac:dyDescent="0.35">
      <c r="C51" s="13" t="s">
        <v>249</v>
      </c>
      <c r="D51" s="13">
        <v>1890</v>
      </c>
      <c r="E51" s="13" t="s">
        <v>387</v>
      </c>
    </row>
    <row r="52" spans="3:5" ht="38.5" customHeight="1" x14ac:dyDescent="0.35">
      <c r="C52" s="13" t="s">
        <v>661</v>
      </c>
      <c r="D52" s="13">
        <v>1366000</v>
      </c>
      <c r="E52" s="13" t="s">
        <v>386</v>
      </c>
    </row>
    <row r="53" spans="3:5" ht="38.5" customHeight="1" x14ac:dyDescent="0.35">
      <c r="C53" s="13" t="s">
        <v>250</v>
      </c>
      <c r="D53" s="13">
        <v>257010</v>
      </c>
      <c r="E53" s="13" t="s">
        <v>387</v>
      </c>
    </row>
    <row r="54" spans="3:5" ht="38.5" customHeight="1" x14ac:dyDescent="0.35">
      <c r="C54" s="13" t="s">
        <v>662</v>
      </c>
      <c r="D54" s="13">
        <v>508374</v>
      </c>
      <c r="E54" s="13" t="s">
        <v>387</v>
      </c>
    </row>
    <row r="55" spans="3:5" ht="38.5" customHeight="1" x14ac:dyDescent="0.35">
      <c r="C55" s="13" t="s">
        <v>251</v>
      </c>
      <c r="D55" s="13">
        <v>8370900</v>
      </c>
      <c r="E55" s="13" t="s">
        <v>386</v>
      </c>
    </row>
    <row r="56" spans="3:5" ht="38.5" customHeight="1" x14ac:dyDescent="0.35">
      <c r="C56" s="13" t="s">
        <v>252</v>
      </c>
      <c r="D56" s="13">
        <v>13030</v>
      </c>
      <c r="E56" s="13" t="s">
        <v>386</v>
      </c>
    </row>
    <row r="57" spans="3:5" ht="38.5" customHeight="1" x14ac:dyDescent="0.35">
      <c r="C57" s="13" t="s">
        <v>253</v>
      </c>
      <c r="D57" s="13">
        <v>9317</v>
      </c>
      <c r="E57" s="13" t="s">
        <v>388</v>
      </c>
    </row>
    <row r="58" spans="3:5" ht="38.5" customHeight="1" x14ac:dyDescent="0.35">
      <c r="C58" s="13" t="s">
        <v>664</v>
      </c>
      <c r="D58" s="13">
        <v>2263800</v>
      </c>
      <c r="E58" s="13" t="s">
        <v>386</v>
      </c>
    </row>
    <row r="59" spans="3:5" ht="38.5" customHeight="1" x14ac:dyDescent="0.35">
      <c r="C59" s="13" t="s">
        <v>665</v>
      </c>
      <c r="D59" s="13">
        <v>12306017</v>
      </c>
      <c r="E59" s="13" t="s">
        <v>387</v>
      </c>
    </row>
    <row r="60" spans="3:5" ht="38.5" customHeight="1" x14ac:dyDescent="0.35">
      <c r="C60" s="13" t="s">
        <v>751</v>
      </c>
      <c r="D60" s="13">
        <v>676581</v>
      </c>
      <c r="E60" s="13" t="s">
        <v>387</v>
      </c>
    </row>
    <row r="61" spans="3:5" ht="38.5" customHeight="1" x14ac:dyDescent="0.35">
      <c r="C61" s="13" t="s">
        <v>256</v>
      </c>
      <c r="D61" s="13">
        <v>8828</v>
      </c>
      <c r="E61" s="13" t="s">
        <v>386</v>
      </c>
    </row>
    <row r="62" spans="3:5" ht="38.5" customHeight="1" x14ac:dyDescent="0.35">
      <c r="C62" s="13" t="s">
        <v>257</v>
      </c>
      <c r="D62" s="13">
        <v>54200</v>
      </c>
      <c r="E62" s="13" t="s">
        <v>386</v>
      </c>
    </row>
    <row r="63" spans="3:5" ht="38.5" customHeight="1" x14ac:dyDescent="0.35">
      <c r="C63" s="13" t="s">
        <v>258</v>
      </c>
      <c r="D63" s="13">
        <v>3730620</v>
      </c>
      <c r="E63" s="13" t="s">
        <v>386</v>
      </c>
    </row>
    <row r="64" spans="3:5" ht="38.5" customHeight="1" x14ac:dyDescent="0.35">
      <c r="C64" s="13" t="s">
        <v>259</v>
      </c>
      <c r="D64" s="13">
        <v>67832</v>
      </c>
      <c r="E64" s="13" t="s">
        <v>387</v>
      </c>
    </row>
    <row r="65" spans="3:5" ht="38.5" customHeight="1" x14ac:dyDescent="0.35">
      <c r="C65" s="13" t="s">
        <v>260</v>
      </c>
      <c r="D65" s="13">
        <v>59275</v>
      </c>
      <c r="E65" s="13" t="s">
        <v>388</v>
      </c>
    </row>
    <row r="66" spans="3:5" ht="38.5" customHeight="1" x14ac:dyDescent="0.35">
      <c r="C66" s="13" t="s">
        <v>261</v>
      </c>
      <c r="D66" s="13">
        <v>172169</v>
      </c>
      <c r="E66" s="13" t="s">
        <v>388</v>
      </c>
    </row>
    <row r="67" spans="3:5" ht="38.5" customHeight="1" x14ac:dyDescent="0.35">
      <c r="C67" s="13" t="s">
        <v>262</v>
      </c>
      <c r="D67" s="13">
        <v>1231640</v>
      </c>
      <c r="E67" s="13" t="s">
        <v>387</v>
      </c>
    </row>
    <row r="68" spans="3:5" ht="38.5" customHeight="1" x14ac:dyDescent="0.35">
      <c r="C68" s="13" t="s">
        <v>263</v>
      </c>
      <c r="D68" s="13">
        <v>4839290</v>
      </c>
      <c r="E68" s="13" t="s">
        <v>386</v>
      </c>
    </row>
    <row r="69" spans="3:5" ht="38.5" customHeight="1" x14ac:dyDescent="0.35">
      <c r="C69" s="13" t="s">
        <v>264</v>
      </c>
      <c r="D69" s="13">
        <v>4751</v>
      </c>
      <c r="E69" s="13" t="s">
        <v>387</v>
      </c>
    </row>
    <row r="70" spans="3:5" ht="38.5" customHeight="1" x14ac:dyDescent="0.35">
      <c r="C70" s="13" t="s">
        <v>265</v>
      </c>
      <c r="D70" s="13">
        <v>135068</v>
      </c>
      <c r="E70" s="13" t="s">
        <v>387</v>
      </c>
    </row>
    <row r="71" spans="3:5" ht="38.5" customHeight="1" x14ac:dyDescent="0.35">
      <c r="C71" s="13" t="s">
        <v>266</v>
      </c>
      <c r="D71" s="13">
        <v>832949</v>
      </c>
      <c r="E71" s="13" t="s">
        <v>387</v>
      </c>
    </row>
    <row r="72" spans="3:5" ht="38.5" customHeight="1" x14ac:dyDescent="0.35">
      <c r="C72" s="13" t="s">
        <v>267</v>
      </c>
      <c r="D72" s="13">
        <v>9734</v>
      </c>
      <c r="E72" s="13" t="s">
        <v>387</v>
      </c>
    </row>
    <row r="73" spans="3:5" ht="38.5" customHeight="1" x14ac:dyDescent="0.35">
      <c r="C73" s="13" t="s">
        <v>268</v>
      </c>
      <c r="D73" s="13">
        <v>123545</v>
      </c>
      <c r="E73" s="13" t="s">
        <v>387</v>
      </c>
    </row>
    <row r="74" spans="3:5" ht="38.5" customHeight="1" x14ac:dyDescent="0.35">
      <c r="C74" s="13" t="s">
        <v>269</v>
      </c>
      <c r="D74" s="13">
        <v>56515</v>
      </c>
      <c r="E74" s="13" t="s">
        <v>387</v>
      </c>
    </row>
    <row r="75" spans="3:5" ht="38.5" customHeight="1" x14ac:dyDescent="0.35">
      <c r="C75" s="13" t="s">
        <v>270</v>
      </c>
      <c r="D75" s="13">
        <v>94693</v>
      </c>
      <c r="E75" s="13" t="s">
        <v>387</v>
      </c>
    </row>
    <row r="76" spans="3:5" ht="38.5" customHeight="1" x14ac:dyDescent="0.35">
      <c r="C76" s="13" t="s">
        <v>271</v>
      </c>
      <c r="D76" s="13">
        <v>6560</v>
      </c>
      <c r="E76" s="13" t="s">
        <v>388</v>
      </c>
    </row>
    <row r="77" spans="3:5" ht="38.5" customHeight="1" x14ac:dyDescent="0.35">
      <c r="C77" s="13" t="s">
        <v>666</v>
      </c>
      <c r="D77" s="13">
        <v>14</v>
      </c>
      <c r="E77" s="13" t="s">
        <v>387</v>
      </c>
    </row>
    <row r="78" spans="3:5" ht="38.5" customHeight="1" x14ac:dyDescent="0.35">
      <c r="C78" s="13" t="s">
        <v>272</v>
      </c>
      <c r="D78" s="13">
        <v>71840</v>
      </c>
      <c r="E78" s="13" t="s">
        <v>386</v>
      </c>
    </row>
    <row r="79" spans="3:5" ht="38.5" customHeight="1" x14ac:dyDescent="0.35">
      <c r="C79" s="13" t="s">
        <v>668</v>
      </c>
      <c r="D79" s="13">
        <v>55163</v>
      </c>
      <c r="E79" s="13" t="s">
        <v>388</v>
      </c>
    </row>
    <row r="80" spans="3:5" ht="38.5" customHeight="1" x14ac:dyDescent="0.35">
      <c r="C80" s="13" t="s">
        <v>274</v>
      </c>
      <c r="D80" s="13">
        <v>80704160</v>
      </c>
      <c r="E80" s="13" t="s">
        <v>386</v>
      </c>
    </row>
    <row r="81" spans="3:5" ht="38.5" customHeight="1" x14ac:dyDescent="0.35">
      <c r="C81" s="13" t="s">
        <v>276</v>
      </c>
      <c r="D81" s="13">
        <v>6131700</v>
      </c>
      <c r="E81" s="13" t="s">
        <v>388</v>
      </c>
    </row>
    <row r="82" spans="3:5" ht="38.5" customHeight="1" x14ac:dyDescent="0.35">
      <c r="C82" s="13" t="s">
        <v>669</v>
      </c>
      <c r="D82" s="13">
        <v>12273035</v>
      </c>
      <c r="E82" s="13" t="s">
        <v>387</v>
      </c>
    </row>
    <row r="83" spans="3:5" ht="38.5" customHeight="1" x14ac:dyDescent="0.35">
      <c r="C83" s="13" t="s">
        <v>277</v>
      </c>
      <c r="D83" s="13">
        <v>1974079</v>
      </c>
      <c r="E83" s="13" t="s">
        <v>387</v>
      </c>
    </row>
    <row r="84" spans="3:5" ht="38.5" customHeight="1" x14ac:dyDescent="0.35">
      <c r="C84" s="13" t="s">
        <v>278</v>
      </c>
      <c r="D84" s="13">
        <v>3168560</v>
      </c>
      <c r="E84" s="13" t="s">
        <v>386</v>
      </c>
    </row>
    <row r="85" spans="3:5" ht="38.5" customHeight="1" x14ac:dyDescent="0.35">
      <c r="C85" s="13" t="s">
        <v>280</v>
      </c>
      <c r="D85" s="13">
        <v>463735</v>
      </c>
      <c r="E85" s="13" t="s">
        <v>386</v>
      </c>
    </row>
    <row r="86" spans="3:5" ht="38.5" customHeight="1" x14ac:dyDescent="0.35">
      <c r="C86" s="13" t="s">
        <v>281</v>
      </c>
      <c r="D86" s="13">
        <v>910251</v>
      </c>
      <c r="E86" s="13" t="s">
        <v>387</v>
      </c>
    </row>
    <row r="87" spans="3:5" ht="38.5" customHeight="1" x14ac:dyDescent="0.35">
      <c r="C87" s="13" t="s">
        <v>282</v>
      </c>
      <c r="D87" s="13">
        <v>2645880</v>
      </c>
      <c r="E87" s="13" t="s">
        <v>386</v>
      </c>
    </row>
    <row r="88" spans="3:5" ht="38.5" customHeight="1" x14ac:dyDescent="0.35">
      <c r="C88" s="13" t="s">
        <v>283</v>
      </c>
      <c r="D88" s="13">
        <v>260</v>
      </c>
      <c r="E88" s="13" t="s">
        <v>386</v>
      </c>
    </row>
    <row r="89" spans="3:5" ht="38.5" customHeight="1" x14ac:dyDescent="0.35">
      <c r="C89" s="13" t="s">
        <v>284</v>
      </c>
      <c r="D89" s="13">
        <v>6685</v>
      </c>
      <c r="E89" s="13" t="s">
        <v>388</v>
      </c>
    </row>
    <row r="90" spans="3:5" ht="38.5" customHeight="1" x14ac:dyDescent="0.35">
      <c r="C90" s="13" t="s">
        <v>286</v>
      </c>
      <c r="D90" s="13">
        <v>2232704</v>
      </c>
      <c r="E90" s="13" t="s">
        <v>387</v>
      </c>
    </row>
    <row r="91" spans="3:5" ht="38.5" customHeight="1" x14ac:dyDescent="0.35">
      <c r="C91" s="13" t="s">
        <v>287</v>
      </c>
      <c r="D91" s="13">
        <v>6741477</v>
      </c>
      <c r="E91" s="13" t="s">
        <v>386</v>
      </c>
    </row>
    <row r="92" spans="3:5" ht="38.5" customHeight="1" x14ac:dyDescent="0.35">
      <c r="C92" s="13" t="s">
        <v>288</v>
      </c>
      <c r="D92" s="13">
        <v>3446093</v>
      </c>
      <c r="E92" s="13" t="s">
        <v>386</v>
      </c>
    </row>
    <row r="93" spans="3:5" ht="38.5" customHeight="1" x14ac:dyDescent="0.35">
      <c r="C93" s="13" t="s">
        <v>289</v>
      </c>
      <c r="D93" s="13">
        <v>2591294</v>
      </c>
      <c r="E93" s="13" t="s">
        <v>388</v>
      </c>
    </row>
    <row r="94" spans="3:5" ht="38.5" customHeight="1" x14ac:dyDescent="0.35">
      <c r="C94" s="13" t="s">
        <v>290</v>
      </c>
      <c r="D94" s="13">
        <v>3062292</v>
      </c>
      <c r="E94" s="13" t="s">
        <v>388</v>
      </c>
    </row>
    <row r="95" spans="3:5" ht="38.5" customHeight="1" x14ac:dyDescent="0.35">
      <c r="C95" s="13" t="s">
        <v>670</v>
      </c>
      <c r="D95" s="13">
        <v>67435</v>
      </c>
      <c r="E95" s="13" t="s">
        <v>387</v>
      </c>
    </row>
    <row r="96" spans="3:5" ht="38.5" customHeight="1" x14ac:dyDescent="0.35">
      <c r="C96" s="13" t="s">
        <v>291</v>
      </c>
      <c r="D96" s="13">
        <v>41404</v>
      </c>
      <c r="E96" s="13" t="s">
        <v>386</v>
      </c>
    </row>
    <row r="97" spans="3:5" ht="38.5" customHeight="1" x14ac:dyDescent="0.35">
      <c r="C97" s="13" t="s">
        <v>292</v>
      </c>
      <c r="D97" s="13">
        <v>44990</v>
      </c>
      <c r="E97" s="13" t="s">
        <v>386</v>
      </c>
    </row>
    <row r="98" spans="3:5" ht="38.5" customHeight="1" x14ac:dyDescent="0.35">
      <c r="C98" s="13" t="s">
        <v>294</v>
      </c>
      <c r="D98" s="13">
        <v>178646</v>
      </c>
      <c r="E98" s="13" t="s">
        <v>388</v>
      </c>
    </row>
    <row r="99" spans="3:5" ht="38.5" customHeight="1" x14ac:dyDescent="0.35">
      <c r="C99" s="13" t="s">
        <v>295</v>
      </c>
      <c r="D99" s="13">
        <v>87882</v>
      </c>
      <c r="E99" s="13" t="s">
        <v>387</v>
      </c>
    </row>
    <row r="100" spans="3:5" ht="38.5" customHeight="1" x14ac:dyDescent="0.35">
      <c r="C100" s="13" t="s">
        <v>296</v>
      </c>
      <c r="D100" s="13">
        <v>1960270</v>
      </c>
      <c r="E100" s="13" t="s">
        <v>387</v>
      </c>
    </row>
    <row r="101" spans="3:5" ht="38.5" customHeight="1" x14ac:dyDescent="0.35">
      <c r="C101" s="13" t="s">
        <v>297</v>
      </c>
      <c r="D101" s="13">
        <v>47320</v>
      </c>
      <c r="E101" s="13" t="s">
        <v>386</v>
      </c>
    </row>
    <row r="102" spans="3:5" ht="38.5" customHeight="1" x14ac:dyDescent="0.35">
      <c r="C102" s="13" t="s">
        <v>298</v>
      </c>
      <c r="D102" s="13">
        <v>2590</v>
      </c>
      <c r="E102" s="13" t="s">
        <v>386</v>
      </c>
    </row>
    <row r="103" spans="3:5" ht="38.5" customHeight="1" x14ac:dyDescent="0.35">
      <c r="C103" s="13" t="s">
        <v>299</v>
      </c>
      <c r="D103" s="13">
        <v>171114</v>
      </c>
      <c r="E103" s="13" t="s">
        <v>386</v>
      </c>
    </row>
    <row r="104" spans="3:5" ht="38.5" customHeight="1" x14ac:dyDescent="0.35">
      <c r="C104" s="13" t="s">
        <v>300</v>
      </c>
      <c r="D104" s="13">
        <v>80276</v>
      </c>
      <c r="E104" s="13" t="s">
        <v>387</v>
      </c>
    </row>
    <row r="105" spans="3:5" ht="38.5" customHeight="1" x14ac:dyDescent="0.35">
      <c r="C105" s="13" t="s">
        <v>301</v>
      </c>
      <c r="D105" s="13">
        <v>34193</v>
      </c>
      <c r="E105" s="13" t="s">
        <v>387</v>
      </c>
    </row>
    <row r="106" spans="3:5" ht="38.5" customHeight="1" x14ac:dyDescent="0.35">
      <c r="C106" s="13" t="s">
        <v>302</v>
      </c>
      <c r="D106" s="13">
        <v>192996</v>
      </c>
      <c r="E106" s="13" t="s">
        <v>387</v>
      </c>
    </row>
    <row r="107" spans="3:5" ht="38.5" customHeight="1" x14ac:dyDescent="0.35">
      <c r="C107" s="13" t="s">
        <v>303</v>
      </c>
      <c r="D107" s="13">
        <v>441190</v>
      </c>
      <c r="E107" s="13" t="s">
        <v>386</v>
      </c>
    </row>
    <row r="108" spans="3:5" ht="38.5" customHeight="1" x14ac:dyDescent="0.35">
      <c r="C108" s="13" t="s">
        <v>304</v>
      </c>
      <c r="D108" s="13">
        <v>6790</v>
      </c>
      <c r="E108" s="13" t="s">
        <v>386</v>
      </c>
    </row>
    <row r="109" spans="3:5" ht="38.5" customHeight="1" x14ac:dyDescent="0.35">
      <c r="C109" s="13" t="s">
        <v>305</v>
      </c>
      <c r="D109" s="13">
        <v>12237335</v>
      </c>
      <c r="E109" s="13" t="s">
        <v>387</v>
      </c>
    </row>
    <row r="110" spans="3:5" ht="38.5" customHeight="1" x14ac:dyDescent="0.35">
      <c r="C110" s="13" t="s">
        <v>306</v>
      </c>
      <c r="D110" s="13">
        <v>1614</v>
      </c>
      <c r="E110" s="13" t="s">
        <v>386</v>
      </c>
    </row>
    <row r="111" spans="3:5" ht="38.5" customHeight="1" x14ac:dyDescent="0.35">
      <c r="C111" s="13" t="s">
        <v>307</v>
      </c>
      <c r="D111" s="13">
        <v>2450080</v>
      </c>
      <c r="E111" s="13" t="s">
        <v>388</v>
      </c>
    </row>
    <row r="112" spans="3:5" ht="38.5" customHeight="1" x14ac:dyDescent="0.35">
      <c r="C112" s="13" t="s">
        <v>308</v>
      </c>
      <c r="D112" s="13">
        <v>3318262</v>
      </c>
      <c r="E112" s="13" t="s">
        <v>386</v>
      </c>
    </row>
    <row r="113" spans="3:5" ht="38.5" customHeight="1" x14ac:dyDescent="0.35">
      <c r="C113" s="13" t="s">
        <v>673</v>
      </c>
      <c r="D113" s="13">
        <v>44750</v>
      </c>
      <c r="E113" s="13" t="s">
        <v>387</v>
      </c>
    </row>
    <row r="114" spans="3:5" ht="38.5" customHeight="1" x14ac:dyDescent="0.35">
      <c r="C114" s="13" t="s">
        <v>309</v>
      </c>
      <c r="D114" s="13">
        <v>10619555</v>
      </c>
      <c r="E114" s="13" t="s">
        <v>386</v>
      </c>
    </row>
    <row r="115" spans="3:5" ht="38.5" customHeight="1" x14ac:dyDescent="0.35">
      <c r="C115" s="13" t="s">
        <v>310</v>
      </c>
      <c r="D115" s="13">
        <v>24172</v>
      </c>
      <c r="E115" s="13" t="s">
        <v>387</v>
      </c>
    </row>
    <row r="116" spans="3:5" ht="38.5" customHeight="1" x14ac:dyDescent="0.35">
      <c r="C116" s="13" t="s">
        <v>311</v>
      </c>
      <c r="D116" s="13">
        <v>48036</v>
      </c>
      <c r="E116" s="13" t="s">
        <v>386</v>
      </c>
    </row>
    <row r="117" spans="3:5" ht="38.5" customHeight="1" x14ac:dyDescent="0.35">
      <c r="C117" s="13" t="s">
        <v>312</v>
      </c>
      <c r="D117" s="13">
        <v>746422</v>
      </c>
      <c r="E117" s="13" t="s">
        <v>387</v>
      </c>
    </row>
    <row r="118" spans="3:5" ht="38.5" customHeight="1" x14ac:dyDescent="0.35">
      <c r="C118" s="13" t="s">
        <v>313</v>
      </c>
      <c r="D118" s="13">
        <v>189109</v>
      </c>
      <c r="E118" s="13" t="s">
        <v>387</v>
      </c>
    </row>
    <row r="119" spans="3:5" ht="38.5" customHeight="1" x14ac:dyDescent="0.35">
      <c r="C119" s="13" t="s">
        <v>314</v>
      </c>
      <c r="D119" s="13">
        <v>2058</v>
      </c>
      <c r="E119" s="13" t="s">
        <v>387</v>
      </c>
    </row>
    <row r="120" spans="3:5" ht="38.5" customHeight="1" x14ac:dyDescent="0.35">
      <c r="C120" s="13" t="s">
        <v>315</v>
      </c>
      <c r="D120" s="13">
        <v>626667</v>
      </c>
      <c r="E120" s="13" t="s">
        <v>386</v>
      </c>
    </row>
    <row r="121" spans="3:5" ht="38.5" customHeight="1" x14ac:dyDescent="0.35">
      <c r="C121" s="13" t="s">
        <v>316</v>
      </c>
      <c r="D121" s="13">
        <v>20893106</v>
      </c>
      <c r="E121" s="13" t="s">
        <v>387</v>
      </c>
    </row>
    <row r="122" spans="3:5" ht="38.5" customHeight="1" x14ac:dyDescent="0.35">
      <c r="C122" s="13" t="s">
        <v>318</v>
      </c>
      <c r="D122" s="13">
        <v>1112600</v>
      </c>
      <c r="E122" s="13" t="s">
        <v>386</v>
      </c>
    </row>
    <row r="123" spans="3:5" ht="38.5" customHeight="1" x14ac:dyDescent="0.35">
      <c r="C123" s="13" t="s">
        <v>320</v>
      </c>
      <c r="D123" s="13">
        <v>581</v>
      </c>
      <c r="E123" s="13" t="s">
        <v>388</v>
      </c>
    </row>
    <row r="124" spans="3:5" ht="38.5" customHeight="1" x14ac:dyDescent="0.35">
      <c r="C124" s="13" t="s">
        <v>321</v>
      </c>
      <c r="D124" s="13">
        <v>21087823</v>
      </c>
      <c r="E124" s="13" t="s">
        <v>386</v>
      </c>
    </row>
    <row r="125" spans="3:5" ht="38.5" customHeight="1" x14ac:dyDescent="0.35">
      <c r="C125" s="13" t="s">
        <v>322</v>
      </c>
      <c r="D125" s="13">
        <v>1132628</v>
      </c>
      <c r="E125" s="13" t="s">
        <v>387</v>
      </c>
    </row>
    <row r="126" spans="3:5" ht="38.5" customHeight="1" x14ac:dyDescent="0.35">
      <c r="C126" s="13" t="s">
        <v>323</v>
      </c>
      <c r="D126" s="13">
        <v>445780</v>
      </c>
      <c r="E126" s="13" t="s">
        <v>388</v>
      </c>
    </row>
    <row r="127" spans="3:5" ht="38.5" customHeight="1" x14ac:dyDescent="0.35">
      <c r="C127" s="13" t="s">
        <v>324</v>
      </c>
      <c r="D127" s="13">
        <v>9640478</v>
      </c>
      <c r="E127" s="13" t="s">
        <v>386</v>
      </c>
    </row>
    <row r="128" spans="3:5" ht="38.5" customHeight="1" x14ac:dyDescent="0.35">
      <c r="C128" s="13" t="s">
        <v>325</v>
      </c>
      <c r="D128" s="13">
        <v>15524000</v>
      </c>
      <c r="E128" s="13" t="s">
        <v>386</v>
      </c>
    </row>
    <row r="129" spans="3:5" ht="38.5" customHeight="1" x14ac:dyDescent="0.35">
      <c r="C129" s="13" t="s">
        <v>329</v>
      </c>
      <c r="D129" s="13">
        <v>2144</v>
      </c>
      <c r="E129" s="13" t="s">
        <v>387</v>
      </c>
    </row>
    <row r="130" spans="3:5" ht="38.5" customHeight="1" x14ac:dyDescent="0.35">
      <c r="C130" s="13" t="s">
        <v>330</v>
      </c>
      <c r="D130" s="13">
        <v>142110</v>
      </c>
      <c r="E130" s="13" t="s">
        <v>388</v>
      </c>
    </row>
    <row r="131" spans="3:5" ht="38.5" customHeight="1" x14ac:dyDescent="0.35">
      <c r="C131" s="13" t="s">
        <v>528</v>
      </c>
      <c r="D131" s="13">
        <v>737270</v>
      </c>
      <c r="E131" s="13" t="s">
        <v>386</v>
      </c>
    </row>
    <row r="132" spans="3:5" ht="38.5" customHeight="1" x14ac:dyDescent="0.35">
      <c r="C132" s="13" t="s">
        <v>331</v>
      </c>
      <c r="D132" s="13">
        <v>2594570</v>
      </c>
      <c r="E132" s="13" t="s">
        <v>386</v>
      </c>
    </row>
    <row r="133" spans="3:5" ht="38.5" customHeight="1" x14ac:dyDescent="0.35">
      <c r="C133" s="13" t="s">
        <v>332</v>
      </c>
      <c r="D133" s="13">
        <v>8967</v>
      </c>
      <c r="E133" s="13" t="s">
        <v>387</v>
      </c>
    </row>
    <row r="134" spans="3:5" ht="38.5" customHeight="1" x14ac:dyDescent="0.35">
      <c r="C134" s="13" t="s">
        <v>333</v>
      </c>
      <c r="D134" s="13">
        <v>75720</v>
      </c>
      <c r="E134" s="13" t="s">
        <v>386</v>
      </c>
    </row>
    <row r="135" spans="3:5" ht="38.5" customHeight="1" x14ac:dyDescent="0.35">
      <c r="C135" s="13" t="s">
        <v>748</v>
      </c>
      <c r="D135" s="13">
        <v>201</v>
      </c>
      <c r="E135" s="13" t="s">
        <v>387</v>
      </c>
    </row>
    <row r="136" spans="3:5" ht="38.5" customHeight="1" x14ac:dyDescent="0.35">
      <c r="C136" s="13" t="s">
        <v>335</v>
      </c>
      <c r="D136" s="13">
        <v>4004</v>
      </c>
      <c r="E136" s="13" t="s">
        <v>387</v>
      </c>
    </row>
    <row r="137" spans="3:5" ht="38.5" customHeight="1" x14ac:dyDescent="0.35">
      <c r="C137" s="13" t="s">
        <v>336</v>
      </c>
      <c r="D137" s="13">
        <v>999310</v>
      </c>
      <c r="E137" s="13" t="s">
        <v>386</v>
      </c>
    </row>
    <row r="138" spans="3:5" ht="38.5" customHeight="1" x14ac:dyDescent="0.35">
      <c r="C138" s="13" t="s">
        <v>337</v>
      </c>
      <c r="D138" s="13">
        <v>399982</v>
      </c>
      <c r="E138" s="13" t="s">
        <v>388</v>
      </c>
    </row>
    <row r="139" spans="3:5" ht="38.5" customHeight="1" x14ac:dyDescent="0.35">
      <c r="C139" s="13" t="s">
        <v>338</v>
      </c>
      <c r="D139" s="13">
        <v>169273</v>
      </c>
      <c r="E139" s="13" t="s">
        <v>388</v>
      </c>
    </row>
    <row r="140" spans="3:5" ht="38.5" customHeight="1" x14ac:dyDescent="0.35">
      <c r="C140" s="13" t="s">
        <v>339</v>
      </c>
      <c r="D140" s="13">
        <v>284878</v>
      </c>
      <c r="E140" s="13" t="s">
        <v>386</v>
      </c>
    </row>
    <row r="141" spans="3:5" ht="38.5" customHeight="1" x14ac:dyDescent="0.35">
      <c r="C141" s="13" t="s">
        <v>340</v>
      </c>
      <c r="D141" s="13">
        <v>76386</v>
      </c>
      <c r="E141" s="13" t="s">
        <v>387</v>
      </c>
    </row>
    <row r="142" spans="3:5" ht="38.5" customHeight="1" x14ac:dyDescent="0.35">
      <c r="C142" s="13" t="s">
        <v>341</v>
      </c>
      <c r="D142" s="13">
        <v>122300</v>
      </c>
      <c r="E142" s="13" t="s">
        <v>386</v>
      </c>
    </row>
    <row r="143" spans="3:5" ht="38.5" customHeight="1" x14ac:dyDescent="0.35">
      <c r="C143" s="13" t="s">
        <v>342</v>
      </c>
      <c r="D143" s="13">
        <v>5671180</v>
      </c>
      <c r="E143" s="13" t="s">
        <v>386</v>
      </c>
    </row>
    <row r="144" spans="3:5" ht="38.5" customHeight="1" x14ac:dyDescent="0.35">
      <c r="C144" s="13" t="s">
        <v>674</v>
      </c>
      <c r="D144" s="13">
        <v>13928500</v>
      </c>
      <c r="E144" s="13" t="s">
        <v>386</v>
      </c>
    </row>
    <row r="145" spans="3:5" ht="38.5" customHeight="1" x14ac:dyDescent="0.35">
      <c r="C145" s="13" t="s">
        <v>675</v>
      </c>
      <c r="D145" s="13">
        <v>10728146</v>
      </c>
      <c r="E145" s="13" t="s">
        <v>387</v>
      </c>
    </row>
    <row r="146" spans="3:5" ht="38.5" customHeight="1" x14ac:dyDescent="0.35">
      <c r="C146" s="13" t="s">
        <v>344</v>
      </c>
      <c r="D146" s="13">
        <v>50472</v>
      </c>
      <c r="E146" s="13" t="s">
        <v>387</v>
      </c>
    </row>
    <row r="147" spans="3:5" ht="38.5" customHeight="1" x14ac:dyDescent="0.35">
      <c r="C147" s="13" t="s">
        <v>345</v>
      </c>
      <c r="D147" s="13">
        <v>4949</v>
      </c>
      <c r="E147" s="13" t="s">
        <v>388</v>
      </c>
    </row>
    <row r="148" spans="3:5" ht="38.5" customHeight="1" x14ac:dyDescent="0.35">
      <c r="C148" s="13" t="s">
        <v>346</v>
      </c>
      <c r="D148" s="13">
        <v>1389</v>
      </c>
      <c r="E148" s="13" t="s">
        <v>386</v>
      </c>
    </row>
    <row r="149" spans="3:5" ht="38.5" customHeight="1" x14ac:dyDescent="0.35">
      <c r="C149" s="13" t="s">
        <v>347</v>
      </c>
      <c r="D149" s="13">
        <v>4598</v>
      </c>
      <c r="E149" s="13" t="s">
        <v>387</v>
      </c>
    </row>
    <row r="150" spans="3:5" ht="38.5" customHeight="1" x14ac:dyDescent="0.35">
      <c r="C150" s="13" t="s">
        <v>676</v>
      </c>
      <c r="D150" s="13">
        <v>2529</v>
      </c>
      <c r="E150" s="13" t="s">
        <v>387</v>
      </c>
    </row>
    <row r="151" spans="3:5" ht="38.5" customHeight="1" x14ac:dyDescent="0.35">
      <c r="C151" s="13" t="s">
        <v>349</v>
      </c>
      <c r="D151" s="13">
        <v>542</v>
      </c>
      <c r="E151" s="13" t="s">
        <v>388</v>
      </c>
    </row>
    <row r="152" spans="3:5" ht="38.5" customHeight="1" x14ac:dyDescent="0.35">
      <c r="C152" s="13" t="s">
        <v>350</v>
      </c>
      <c r="D152" s="13">
        <v>2930670</v>
      </c>
      <c r="E152" s="13" t="s">
        <v>387</v>
      </c>
    </row>
    <row r="153" spans="3:5" ht="38.5" customHeight="1" x14ac:dyDescent="0.35">
      <c r="C153" s="13" t="s">
        <v>351</v>
      </c>
      <c r="D153" s="13">
        <v>1435992</v>
      </c>
      <c r="E153" s="13" t="s">
        <v>386</v>
      </c>
    </row>
    <row r="154" spans="3:5" ht="38.5" customHeight="1" x14ac:dyDescent="0.35">
      <c r="C154" s="13" t="s">
        <v>353</v>
      </c>
      <c r="D154" s="13">
        <v>172399</v>
      </c>
      <c r="E154" s="13" t="s">
        <v>387</v>
      </c>
    </row>
    <row r="155" spans="3:5" ht="38.5" customHeight="1" x14ac:dyDescent="0.35">
      <c r="C155" s="13" t="s">
        <v>354</v>
      </c>
      <c r="D155" s="13">
        <v>789</v>
      </c>
      <c r="E155" s="13" t="s">
        <v>387</v>
      </c>
    </row>
    <row r="156" spans="3:5" ht="38.5" customHeight="1" x14ac:dyDescent="0.35">
      <c r="C156" s="13" t="s">
        <v>355</v>
      </c>
      <c r="D156" s="13">
        <v>29510</v>
      </c>
      <c r="E156" s="13" t="s">
        <v>386</v>
      </c>
    </row>
    <row r="157" spans="3:5" ht="38.5" customHeight="1" x14ac:dyDescent="0.35">
      <c r="C157" s="13" t="s">
        <v>356</v>
      </c>
      <c r="D157" s="13">
        <v>100850</v>
      </c>
      <c r="E157" s="13" t="s">
        <v>386</v>
      </c>
    </row>
    <row r="158" spans="3:5" ht="38.5" customHeight="1" x14ac:dyDescent="0.35">
      <c r="C158" s="13" t="s">
        <v>357</v>
      </c>
      <c r="D158" s="13">
        <v>2714313</v>
      </c>
      <c r="E158" s="13" t="s">
        <v>388</v>
      </c>
    </row>
    <row r="159" spans="3:5" ht="38.5" customHeight="1" x14ac:dyDescent="0.35">
      <c r="C159" s="13" t="s">
        <v>358</v>
      </c>
      <c r="D159" s="13">
        <v>15086119</v>
      </c>
      <c r="E159" s="13" t="s">
        <v>387</v>
      </c>
    </row>
    <row r="160" spans="3:5" ht="38.5" customHeight="1" x14ac:dyDescent="0.35">
      <c r="C160" s="13" t="s">
        <v>359</v>
      </c>
      <c r="D160" s="13">
        <v>1488189</v>
      </c>
      <c r="E160" s="13" t="s">
        <v>388</v>
      </c>
    </row>
    <row r="161" spans="3:5" ht="38.5" customHeight="1" x14ac:dyDescent="0.35">
      <c r="C161" s="13" t="s">
        <v>361</v>
      </c>
      <c r="D161" s="13">
        <v>244930</v>
      </c>
      <c r="E161" s="13" t="s">
        <v>386</v>
      </c>
    </row>
    <row r="162" spans="3:5" ht="38.5" customHeight="1" x14ac:dyDescent="0.35">
      <c r="C162" s="13" t="s">
        <v>362</v>
      </c>
      <c r="D162" s="13">
        <v>235221</v>
      </c>
      <c r="E162" s="13" t="s">
        <v>386</v>
      </c>
    </row>
    <row r="163" spans="3:5" ht="38.5" customHeight="1" x14ac:dyDescent="0.35">
      <c r="C163" s="13" t="s">
        <v>363</v>
      </c>
      <c r="D163" s="13">
        <v>987</v>
      </c>
      <c r="E163" s="13" t="s">
        <v>387</v>
      </c>
    </row>
    <row r="164" spans="3:5" ht="38.5" customHeight="1" x14ac:dyDescent="0.35">
      <c r="C164" s="13" t="s">
        <v>677</v>
      </c>
      <c r="D164" s="13">
        <v>3955960</v>
      </c>
      <c r="E164" s="13" t="s">
        <v>387</v>
      </c>
    </row>
    <row r="165" spans="3:5" ht="38.5" customHeight="1" x14ac:dyDescent="0.35">
      <c r="C165" s="13" t="s">
        <v>364</v>
      </c>
      <c r="D165" s="13">
        <v>6988915</v>
      </c>
      <c r="E165" s="13" t="s">
        <v>388</v>
      </c>
    </row>
    <row r="166" spans="3:5" ht="38.5" customHeight="1" x14ac:dyDescent="0.35">
      <c r="C166" s="13" t="s">
        <v>678</v>
      </c>
      <c r="D166" s="13">
        <v>2441953</v>
      </c>
      <c r="E166" s="13" t="s">
        <v>387</v>
      </c>
    </row>
    <row r="167" spans="3:5" ht="38.5" customHeight="1" x14ac:dyDescent="0.35">
      <c r="C167" s="13" t="s">
        <v>366</v>
      </c>
      <c r="D167" s="13">
        <v>13334699</v>
      </c>
      <c r="E167" s="13" t="s">
        <v>387</v>
      </c>
    </row>
    <row r="168" spans="3:5" ht="38.5" customHeight="1" x14ac:dyDescent="0.35">
      <c r="C168" s="13" t="s">
        <v>367</v>
      </c>
      <c r="D168" s="13">
        <v>12528</v>
      </c>
      <c r="E168" s="13" t="s">
        <v>388</v>
      </c>
    </row>
    <row r="169" spans="3:5" ht="38.5" customHeight="1" x14ac:dyDescent="0.35">
      <c r="C169" s="13" t="s">
        <v>679</v>
      </c>
      <c r="D169" s="13">
        <v>3438</v>
      </c>
      <c r="E169" s="13" t="s">
        <v>387</v>
      </c>
    </row>
    <row r="170" spans="3:5" ht="38.5" customHeight="1" x14ac:dyDescent="0.35">
      <c r="C170" s="13" t="s">
        <v>368</v>
      </c>
      <c r="D170" s="13">
        <v>447194</v>
      </c>
      <c r="E170" s="13" t="s">
        <v>387</v>
      </c>
    </row>
    <row r="171" spans="3:5" ht="38.5" customHeight="1" x14ac:dyDescent="0.35">
      <c r="C171" s="13" t="s">
        <v>370</v>
      </c>
      <c r="D171" s="13">
        <v>14834</v>
      </c>
      <c r="E171" s="13" t="s">
        <v>387</v>
      </c>
    </row>
    <row r="172" spans="3:5" ht="38.5" customHeight="1" x14ac:dyDescent="0.35">
      <c r="C172" s="13" t="s">
        <v>371</v>
      </c>
      <c r="D172" s="13">
        <v>3541183</v>
      </c>
      <c r="E172" s="13" t="s">
        <v>387</v>
      </c>
    </row>
    <row r="173" spans="3:5" ht="38.5" customHeight="1" x14ac:dyDescent="0.35">
      <c r="C173" s="13" t="s">
        <v>372</v>
      </c>
      <c r="D173" s="13">
        <v>6041299</v>
      </c>
      <c r="E173" s="13" t="s">
        <v>387</v>
      </c>
    </row>
    <row r="174" spans="3:5" ht="38.5" customHeight="1" x14ac:dyDescent="0.35">
      <c r="C174" s="13" t="s">
        <v>527</v>
      </c>
      <c r="D174" s="13">
        <v>25437813</v>
      </c>
      <c r="E174" s="13" t="s">
        <v>386</v>
      </c>
    </row>
    <row r="175" spans="3:5" ht="38.5" customHeight="1" x14ac:dyDescent="0.35">
      <c r="C175" s="13" t="s">
        <v>374</v>
      </c>
      <c r="D175" s="13">
        <v>364900</v>
      </c>
      <c r="E175" s="13" t="s">
        <v>386</v>
      </c>
    </row>
    <row r="176" spans="3:5" ht="38.5" customHeight="1" x14ac:dyDescent="0.35">
      <c r="C176" s="13" t="s">
        <v>375</v>
      </c>
      <c r="D176" s="13">
        <v>1265655</v>
      </c>
      <c r="E176" s="13" t="s">
        <v>386</v>
      </c>
    </row>
    <row r="177" spans="3:5" ht="38.5" customHeight="1" x14ac:dyDescent="0.35">
      <c r="C177" s="13" t="s">
        <v>680</v>
      </c>
      <c r="D177" s="13">
        <v>171977</v>
      </c>
      <c r="E177" s="13" t="s">
        <v>386</v>
      </c>
    </row>
    <row r="178" spans="3:5" ht="38.5" customHeight="1" x14ac:dyDescent="0.35">
      <c r="C178" s="13" t="s">
        <v>377</v>
      </c>
      <c r="D178" s="13">
        <v>6203647</v>
      </c>
      <c r="E178" s="13" t="s">
        <v>387</v>
      </c>
    </row>
    <row r="179" spans="3:5" ht="38.5" customHeight="1" x14ac:dyDescent="0.35">
      <c r="C179" s="13" t="s">
        <v>378</v>
      </c>
      <c r="D179" s="13">
        <v>82506</v>
      </c>
      <c r="E179" s="13" t="s">
        <v>387</v>
      </c>
    </row>
    <row r="180" spans="3:5" ht="38.5" customHeight="1" x14ac:dyDescent="0.35">
      <c r="C180" s="13" t="s">
        <v>379</v>
      </c>
      <c r="D180" s="13">
        <v>67667</v>
      </c>
      <c r="E180" s="13" t="s">
        <v>388</v>
      </c>
    </row>
  </sheetData>
  <sortState xmlns:xlrd2="http://schemas.microsoft.com/office/spreadsheetml/2017/richdata2" ref="C4:E180">
    <sortCondition ref="C164:C180"/>
  </sortState>
  <mergeCells count="1">
    <mergeCell ref="C2:E2"/>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A6499-9BB4-4421-8C5E-714B063DE53C}">
  <sheetPr>
    <tabColor theme="9" tint="0.79998168889431442"/>
  </sheetPr>
  <dimension ref="B1:G179"/>
  <sheetViews>
    <sheetView zoomScale="70" zoomScaleNormal="70" workbookViewId="0">
      <selection activeCell="B5" sqref="B5"/>
    </sheetView>
  </sheetViews>
  <sheetFormatPr baseColWidth="10" defaultColWidth="10.81640625" defaultRowHeight="38.5" customHeight="1" x14ac:dyDescent="0.35"/>
  <cols>
    <col min="1" max="1" width="14" style="14" customWidth="1"/>
    <col min="2" max="2" width="17.54296875" style="14" customWidth="1"/>
    <col min="3" max="5" width="43.81640625" style="14" customWidth="1"/>
    <col min="6" max="8" width="11.1796875" style="14" customWidth="1"/>
    <col min="9" max="9" width="6.08984375" style="14" customWidth="1"/>
    <col min="10" max="15" width="11.1796875" style="14" customWidth="1"/>
    <col min="16" max="16384" width="10.81640625" style="14"/>
  </cols>
  <sheetData>
    <row r="1" spans="2:7" s="5" customFormat="1" ht="70.5" customHeight="1" x14ac:dyDescent="0.35">
      <c r="B1" s="125" t="s">
        <v>740</v>
      </c>
      <c r="G1" s="124" t="s">
        <v>750</v>
      </c>
    </row>
    <row r="2" spans="2:7" ht="38.5" customHeight="1" x14ac:dyDescent="0.35">
      <c r="C2" s="203" t="s">
        <v>754</v>
      </c>
      <c r="D2" s="203"/>
      <c r="E2" s="203"/>
    </row>
    <row r="3" spans="2:7" ht="38.5" customHeight="1" x14ac:dyDescent="0.35">
      <c r="C3" s="129" t="s">
        <v>381</v>
      </c>
      <c r="D3" s="129" t="s">
        <v>753</v>
      </c>
      <c r="E3" s="129" t="s">
        <v>395</v>
      </c>
    </row>
    <row r="4" spans="2:7" ht="38.5" customHeight="1" x14ac:dyDescent="0.35">
      <c r="C4" s="13" t="s">
        <v>205</v>
      </c>
      <c r="D4" s="13">
        <v>3633136</v>
      </c>
      <c r="E4" s="13" t="s">
        <v>387</v>
      </c>
    </row>
    <row r="5" spans="2:7" ht="38.5" customHeight="1" x14ac:dyDescent="0.35">
      <c r="C5" s="13" t="s">
        <v>206</v>
      </c>
      <c r="D5" s="13">
        <v>758751</v>
      </c>
      <c r="E5" s="13" t="s">
        <v>387</v>
      </c>
    </row>
    <row r="6" spans="2:7" ht="38.5" customHeight="1" x14ac:dyDescent="0.35">
      <c r="C6" s="13" t="s">
        <v>207</v>
      </c>
      <c r="D6" s="13">
        <v>623326</v>
      </c>
      <c r="E6" s="13" t="s">
        <v>386</v>
      </c>
    </row>
    <row r="7" spans="2:7" ht="38.5" customHeight="1" x14ac:dyDescent="0.35">
      <c r="C7" s="13" t="s">
        <v>208</v>
      </c>
      <c r="D7" s="13">
        <v>1852828</v>
      </c>
      <c r="E7" s="13" t="s">
        <v>387</v>
      </c>
    </row>
    <row r="8" spans="2:7" ht="38.5" customHeight="1" x14ac:dyDescent="0.35">
      <c r="C8" s="13" t="s">
        <v>209</v>
      </c>
      <c r="D8" s="13">
        <v>24290</v>
      </c>
      <c r="E8" s="13" t="s">
        <v>386</v>
      </c>
    </row>
    <row r="9" spans="2:7" ht="38.5" customHeight="1" x14ac:dyDescent="0.35">
      <c r="C9" s="13" t="s">
        <v>211</v>
      </c>
      <c r="D9" s="13">
        <v>1207179</v>
      </c>
      <c r="E9" s="13" t="s">
        <v>387</v>
      </c>
    </row>
    <row r="10" spans="2:7" ht="38.5" customHeight="1" x14ac:dyDescent="0.35">
      <c r="C10" s="13" t="s">
        <v>212</v>
      </c>
      <c r="D10" s="13">
        <v>88</v>
      </c>
      <c r="E10" s="13" t="s">
        <v>386</v>
      </c>
    </row>
    <row r="11" spans="2:7" ht="38.5" customHeight="1" x14ac:dyDescent="0.35">
      <c r="C11" s="13" t="s">
        <v>656</v>
      </c>
      <c r="D11" s="13">
        <v>3823979</v>
      </c>
      <c r="E11" s="13" t="s">
        <v>388</v>
      </c>
    </row>
    <row r="12" spans="2:7" ht="38.5" customHeight="1" x14ac:dyDescent="0.35">
      <c r="C12" s="13" t="s">
        <v>213</v>
      </c>
      <c r="D12" s="13">
        <v>1070218</v>
      </c>
      <c r="E12" s="13" t="s">
        <v>387</v>
      </c>
    </row>
    <row r="13" spans="2:7" ht="38.5" customHeight="1" x14ac:dyDescent="0.35">
      <c r="C13" s="13" t="s">
        <v>214</v>
      </c>
      <c r="D13" s="13">
        <v>1756</v>
      </c>
      <c r="E13" s="13" t="s">
        <v>387</v>
      </c>
    </row>
    <row r="14" spans="2:7" ht="38.5" customHeight="1" x14ac:dyDescent="0.35">
      <c r="C14" s="13" t="s">
        <v>215</v>
      </c>
      <c r="D14" s="13">
        <v>2448475</v>
      </c>
      <c r="E14" s="13" t="s">
        <v>386</v>
      </c>
    </row>
    <row r="15" spans="2:7" ht="38.5" customHeight="1" x14ac:dyDescent="0.35">
      <c r="C15" s="13" t="s">
        <v>216</v>
      </c>
      <c r="D15" s="13">
        <v>80220</v>
      </c>
      <c r="E15" s="13" t="s">
        <v>386</v>
      </c>
    </row>
    <row r="16" spans="2:7" ht="38.5" customHeight="1" x14ac:dyDescent="0.35">
      <c r="C16" s="13" t="s">
        <v>218</v>
      </c>
      <c r="D16" s="13">
        <v>6262</v>
      </c>
      <c r="E16" s="13" t="s">
        <v>387</v>
      </c>
    </row>
    <row r="17" spans="3:5" ht="38.5" customHeight="1" x14ac:dyDescent="0.35">
      <c r="C17" s="13" t="s">
        <v>219</v>
      </c>
      <c r="D17" s="13">
        <v>16458</v>
      </c>
      <c r="E17" s="13" t="s">
        <v>388</v>
      </c>
    </row>
    <row r="18" spans="3:5" ht="38.5" customHeight="1" x14ac:dyDescent="0.35">
      <c r="C18" s="13" t="s">
        <v>220</v>
      </c>
      <c r="D18" s="13">
        <v>13472500</v>
      </c>
      <c r="E18" s="13" t="s">
        <v>388</v>
      </c>
    </row>
    <row r="19" spans="3:5" ht="38.5" customHeight="1" x14ac:dyDescent="0.35">
      <c r="C19" s="13" t="s">
        <v>221</v>
      </c>
      <c r="D19" s="13">
        <v>2127</v>
      </c>
      <c r="E19" s="13" t="s">
        <v>387</v>
      </c>
    </row>
    <row r="20" spans="3:5" ht="38.5" customHeight="1" x14ac:dyDescent="0.35">
      <c r="C20" s="13" t="s">
        <v>222</v>
      </c>
      <c r="D20" s="13">
        <v>34610</v>
      </c>
      <c r="E20" s="13" t="s">
        <v>386</v>
      </c>
    </row>
    <row r="21" spans="3:5" ht="38.5" customHeight="1" x14ac:dyDescent="0.35">
      <c r="C21" s="13" t="s">
        <v>223</v>
      </c>
      <c r="D21" s="13">
        <v>78</v>
      </c>
      <c r="E21" s="13" t="s">
        <v>387</v>
      </c>
    </row>
    <row r="22" spans="3:5" ht="38.5" customHeight="1" x14ac:dyDescent="0.35">
      <c r="C22" s="13" t="s">
        <v>224</v>
      </c>
      <c r="D22" s="13">
        <v>1123568</v>
      </c>
      <c r="E22" s="13" t="s">
        <v>387</v>
      </c>
    </row>
    <row r="23" spans="3:5" ht="38.5" customHeight="1" x14ac:dyDescent="0.35">
      <c r="C23" s="13" t="s">
        <v>225</v>
      </c>
      <c r="D23" s="13">
        <v>20565</v>
      </c>
      <c r="E23" s="13" t="s">
        <v>388</v>
      </c>
    </row>
    <row r="24" spans="3:5" ht="38.5" customHeight="1" x14ac:dyDescent="0.35">
      <c r="C24" s="13" t="s">
        <v>657</v>
      </c>
      <c r="D24" s="13">
        <v>1054606</v>
      </c>
      <c r="E24" s="13" t="s">
        <v>388</v>
      </c>
    </row>
    <row r="25" spans="3:5" ht="38.5" customHeight="1" x14ac:dyDescent="0.35">
      <c r="C25" s="13" t="s">
        <v>655</v>
      </c>
      <c r="D25" s="13">
        <v>347334</v>
      </c>
      <c r="E25" s="13" t="s">
        <v>387</v>
      </c>
    </row>
    <row r="26" spans="3:5" ht="38.5" customHeight="1" x14ac:dyDescent="0.35">
      <c r="C26" s="13" t="s">
        <v>226</v>
      </c>
      <c r="D26" s="13">
        <v>0</v>
      </c>
      <c r="E26" s="13" t="s">
        <v>386</v>
      </c>
    </row>
    <row r="27" spans="3:5" ht="38.5" customHeight="1" x14ac:dyDescent="0.35">
      <c r="C27" s="13" t="s">
        <v>227</v>
      </c>
      <c r="D27" s="13">
        <v>349020</v>
      </c>
      <c r="E27" s="13" t="s">
        <v>388</v>
      </c>
    </row>
    <row r="28" spans="3:5" ht="38.5" customHeight="1" x14ac:dyDescent="0.35">
      <c r="C28" s="13" t="s">
        <v>228</v>
      </c>
      <c r="D28" s="13">
        <v>3532442</v>
      </c>
      <c r="E28" s="13" t="s">
        <v>387</v>
      </c>
    </row>
    <row r="29" spans="3:5" ht="38.5" customHeight="1" x14ac:dyDescent="0.35">
      <c r="C29" s="13" t="s">
        <v>658</v>
      </c>
      <c r="D29" s="13">
        <v>1575</v>
      </c>
      <c r="E29" s="13" t="s">
        <v>386</v>
      </c>
    </row>
    <row r="30" spans="3:5" ht="38.5" customHeight="1" x14ac:dyDescent="0.35">
      <c r="C30" s="13" t="s">
        <v>229</v>
      </c>
      <c r="D30" s="13">
        <v>101470</v>
      </c>
      <c r="E30" s="13" t="s">
        <v>386</v>
      </c>
    </row>
    <row r="31" spans="3:5" ht="38.5" customHeight="1" x14ac:dyDescent="0.35">
      <c r="C31" s="13" t="s">
        <v>230</v>
      </c>
      <c r="D31" s="13">
        <v>3313874</v>
      </c>
      <c r="E31" s="13" t="s">
        <v>387</v>
      </c>
    </row>
    <row r="32" spans="3:5" ht="38.5" customHeight="1" x14ac:dyDescent="0.35">
      <c r="C32" s="13" t="s">
        <v>231</v>
      </c>
      <c r="D32" s="13">
        <v>264509</v>
      </c>
      <c r="E32" s="13" t="s">
        <v>388</v>
      </c>
    </row>
    <row r="33" spans="3:5" ht="38.5" customHeight="1" x14ac:dyDescent="0.35">
      <c r="C33" s="13" t="s">
        <v>233</v>
      </c>
      <c r="D33" s="13">
        <v>2318554</v>
      </c>
      <c r="E33" s="13" t="s">
        <v>387</v>
      </c>
    </row>
    <row r="34" spans="3:5" ht="38.5" customHeight="1" x14ac:dyDescent="0.35">
      <c r="C34" s="13" t="s">
        <v>650</v>
      </c>
      <c r="D34" s="13">
        <v>42935</v>
      </c>
      <c r="E34" s="13" t="s">
        <v>386</v>
      </c>
    </row>
    <row r="35" spans="3:5" ht="38.5" customHeight="1" x14ac:dyDescent="0.35">
      <c r="C35" s="13" t="s">
        <v>235</v>
      </c>
      <c r="D35" s="13">
        <v>315515</v>
      </c>
      <c r="E35" s="13" t="s">
        <v>388</v>
      </c>
    </row>
    <row r="36" spans="3:5" ht="38.5" customHeight="1" x14ac:dyDescent="0.35">
      <c r="C36" s="13" t="s">
        <v>236</v>
      </c>
      <c r="D36" s="13">
        <v>153924023</v>
      </c>
      <c r="E36" s="13" t="s">
        <v>387</v>
      </c>
    </row>
    <row r="37" spans="3:5" ht="38.5" customHeight="1" x14ac:dyDescent="0.35">
      <c r="C37" s="13" t="s">
        <v>238</v>
      </c>
      <c r="D37" s="13">
        <v>106820</v>
      </c>
      <c r="E37" s="13" t="s">
        <v>386</v>
      </c>
    </row>
    <row r="38" spans="3:5" ht="38.5" customHeight="1" x14ac:dyDescent="0.35">
      <c r="C38" s="13" t="s">
        <v>239</v>
      </c>
      <c r="D38" s="13">
        <v>20207</v>
      </c>
      <c r="E38" s="13" t="s">
        <v>386</v>
      </c>
    </row>
    <row r="39" spans="3:5" ht="38.5" customHeight="1" x14ac:dyDescent="0.35">
      <c r="C39" s="13" t="s">
        <v>240</v>
      </c>
      <c r="D39" s="13">
        <v>37480</v>
      </c>
      <c r="E39" s="13" t="s">
        <v>387</v>
      </c>
    </row>
    <row r="40" spans="3:5" ht="38.5" customHeight="1" x14ac:dyDescent="0.35">
      <c r="C40" s="13" t="s">
        <v>241</v>
      </c>
      <c r="D40" s="13">
        <v>99979</v>
      </c>
      <c r="E40" s="13" t="s">
        <v>387</v>
      </c>
    </row>
    <row r="41" spans="3:5" ht="38.5" customHeight="1" x14ac:dyDescent="0.35">
      <c r="C41" s="13" t="s">
        <v>659</v>
      </c>
      <c r="D41" s="13">
        <v>958160</v>
      </c>
      <c r="E41" s="13" t="s">
        <v>387</v>
      </c>
    </row>
    <row r="42" spans="3:5" ht="38.5" customHeight="1" x14ac:dyDescent="0.35">
      <c r="C42" s="13" t="s">
        <v>660</v>
      </c>
      <c r="D42" s="13">
        <v>123174</v>
      </c>
      <c r="E42" s="13" t="s">
        <v>388</v>
      </c>
    </row>
    <row r="43" spans="3:5" ht="38.5" customHeight="1" x14ac:dyDescent="0.35">
      <c r="C43" s="13" t="s">
        <v>243</v>
      </c>
      <c r="D43" s="13">
        <v>21619</v>
      </c>
      <c r="E43" s="13" t="s">
        <v>387</v>
      </c>
    </row>
    <row r="44" spans="3:5" ht="38.5" customHeight="1" x14ac:dyDescent="0.35">
      <c r="C44" s="13" t="s">
        <v>244</v>
      </c>
      <c r="D44" s="13">
        <v>1175715</v>
      </c>
      <c r="E44" s="13" t="s">
        <v>386</v>
      </c>
    </row>
    <row r="45" spans="3:5" ht="38.5" customHeight="1" x14ac:dyDescent="0.35">
      <c r="C45" s="13" t="s">
        <v>245</v>
      </c>
      <c r="D45" s="13">
        <v>44900</v>
      </c>
      <c r="E45" s="13" t="s">
        <v>386</v>
      </c>
    </row>
    <row r="46" spans="3:5" ht="38.5" customHeight="1" x14ac:dyDescent="0.35">
      <c r="C46" s="13" t="s">
        <v>246</v>
      </c>
      <c r="D46" s="13">
        <v>370000</v>
      </c>
      <c r="E46" s="13" t="s">
        <v>388</v>
      </c>
    </row>
    <row r="47" spans="3:5" ht="38.5" customHeight="1" x14ac:dyDescent="0.35">
      <c r="C47" s="13" t="s">
        <v>247</v>
      </c>
      <c r="D47" s="13">
        <v>0</v>
      </c>
      <c r="E47" s="13" t="s">
        <v>386</v>
      </c>
    </row>
    <row r="48" spans="3:5" ht="38.5" customHeight="1" x14ac:dyDescent="0.35">
      <c r="C48" s="13" t="s">
        <v>248</v>
      </c>
      <c r="D48" s="13">
        <v>185460</v>
      </c>
      <c r="E48" s="13" t="s">
        <v>387</v>
      </c>
    </row>
    <row r="49" spans="3:5" ht="38.5" customHeight="1" x14ac:dyDescent="0.35">
      <c r="C49" s="13" t="s">
        <v>249</v>
      </c>
      <c r="D49" s="13">
        <v>3387</v>
      </c>
      <c r="E49" s="13" t="s">
        <v>387</v>
      </c>
    </row>
    <row r="50" spans="3:5" ht="38.5" customHeight="1" x14ac:dyDescent="0.35">
      <c r="C50" s="13" t="s">
        <v>661</v>
      </c>
      <c r="D50" s="13">
        <v>797000</v>
      </c>
      <c r="E50" s="13" t="s">
        <v>386</v>
      </c>
    </row>
    <row r="51" spans="3:5" ht="38.5" customHeight="1" x14ac:dyDescent="0.35">
      <c r="C51" s="13" t="s">
        <v>250</v>
      </c>
      <c r="D51" s="13">
        <v>3326998</v>
      </c>
      <c r="E51" s="13" t="s">
        <v>388</v>
      </c>
    </row>
    <row r="52" spans="3:5" ht="38.5" customHeight="1" x14ac:dyDescent="0.35">
      <c r="C52" s="13" t="s">
        <v>662</v>
      </c>
      <c r="D52" s="13">
        <v>9819</v>
      </c>
      <c r="E52" s="13" t="s">
        <v>388</v>
      </c>
    </row>
    <row r="53" spans="3:5" ht="38.5" customHeight="1" x14ac:dyDescent="0.35">
      <c r="C53" s="13" t="s">
        <v>663</v>
      </c>
      <c r="D53" s="13">
        <v>749119</v>
      </c>
      <c r="E53" s="13" t="s">
        <v>387</v>
      </c>
    </row>
    <row r="54" spans="3:5" ht="38.5" customHeight="1" x14ac:dyDescent="0.35">
      <c r="C54" s="13" t="s">
        <v>251</v>
      </c>
      <c r="D54" s="13">
        <v>1151540</v>
      </c>
      <c r="E54" s="13" t="s">
        <v>386</v>
      </c>
    </row>
    <row r="55" spans="3:5" ht="38.5" customHeight="1" x14ac:dyDescent="0.35">
      <c r="C55" s="13" t="s">
        <v>252</v>
      </c>
      <c r="D55" s="13">
        <v>500</v>
      </c>
      <c r="E55" s="13" t="s">
        <v>386</v>
      </c>
    </row>
    <row r="56" spans="3:5" ht="38.5" customHeight="1" x14ac:dyDescent="0.35">
      <c r="C56" s="13" t="s">
        <v>253</v>
      </c>
      <c r="D56" s="13">
        <v>172606</v>
      </c>
      <c r="E56" s="13" t="s">
        <v>387</v>
      </c>
    </row>
    <row r="57" spans="3:5" ht="38.5" customHeight="1" x14ac:dyDescent="0.35">
      <c r="C57" s="13" t="s">
        <v>664</v>
      </c>
      <c r="D57" s="13">
        <v>636600</v>
      </c>
      <c r="E57" s="13" t="s">
        <v>386</v>
      </c>
    </row>
    <row r="58" spans="3:5" ht="38.5" customHeight="1" x14ac:dyDescent="0.35">
      <c r="C58" s="13" t="s">
        <v>665</v>
      </c>
      <c r="D58" s="13">
        <v>13959076</v>
      </c>
      <c r="E58" s="13" t="s">
        <v>387</v>
      </c>
    </row>
    <row r="59" spans="3:5" ht="38.5" customHeight="1" x14ac:dyDescent="0.35">
      <c r="C59" s="13" t="s">
        <v>256</v>
      </c>
      <c r="D59" s="13">
        <v>18784</v>
      </c>
      <c r="E59" s="13" t="s">
        <v>387</v>
      </c>
    </row>
    <row r="60" spans="3:5" ht="38.5" customHeight="1" x14ac:dyDescent="0.35">
      <c r="C60" s="13" t="s">
        <v>257</v>
      </c>
      <c r="D60" s="13"/>
      <c r="E60" s="13" t="s">
        <v>397</v>
      </c>
    </row>
    <row r="61" spans="3:5" ht="38.5" customHeight="1" x14ac:dyDescent="0.35">
      <c r="C61" s="13" t="s">
        <v>258</v>
      </c>
      <c r="D61" s="13">
        <v>627430</v>
      </c>
      <c r="E61" s="13" t="s">
        <v>386</v>
      </c>
    </row>
    <row r="62" spans="3:5" ht="38.5" customHeight="1" x14ac:dyDescent="0.35">
      <c r="C62" s="13" t="s">
        <v>259</v>
      </c>
      <c r="D62" s="13">
        <v>34095</v>
      </c>
      <c r="E62" s="13" t="s">
        <v>387</v>
      </c>
    </row>
    <row r="63" spans="3:5" ht="38.5" customHeight="1" x14ac:dyDescent="0.35">
      <c r="C63" s="13" t="s">
        <v>260</v>
      </c>
      <c r="D63" s="13">
        <v>78700</v>
      </c>
      <c r="E63" s="13" t="s">
        <v>387</v>
      </c>
    </row>
    <row r="64" spans="3:5" ht="38.5" customHeight="1" x14ac:dyDescent="0.35">
      <c r="C64" s="13" t="s">
        <v>262</v>
      </c>
      <c r="D64" s="13">
        <v>2066740</v>
      </c>
      <c r="E64" s="13" t="s">
        <v>387</v>
      </c>
    </row>
    <row r="65" spans="3:5" ht="38.5" customHeight="1" x14ac:dyDescent="0.35">
      <c r="C65" s="13" t="s">
        <v>263</v>
      </c>
      <c r="D65" s="13">
        <v>1959630</v>
      </c>
      <c r="E65" s="13" t="s">
        <v>386</v>
      </c>
    </row>
    <row r="66" spans="3:5" ht="38.5" customHeight="1" x14ac:dyDescent="0.35">
      <c r="C66" s="13" t="s">
        <v>264</v>
      </c>
      <c r="D66" s="13">
        <v>6911</v>
      </c>
      <c r="E66" s="13" t="s">
        <v>388</v>
      </c>
    </row>
    <row r="67" spans="3:5" ht="38.5" customHeight="1" x14ac:dyDescent="0.35">
      <c r="C67" s="13" t="s">
        <v>265</v>
      </c>
      <c r="D67" s="13">
        <v>13420</v>
      </c>
      <c r="E67" s="13" t="s">
        <v>388</v>
      </c>
    </row>
    <row r="68" spans="3:5" ht="38.5" customHeight="1" x14ac:dyDescent="0.35">
      <c r="C68" s="13" t="s">
        <v>266</v>
      </c>
      <c r="D68" s="13">
        <v>1066503</v>
      </c>
      <c r="E68" s="13" t="s">
        <v>387</v>
      </c>
    </row>
    <row r="69" spans="3:5" ht="38.5" customHeight="1" x14ac:dyDescent="0.35">
      <c r="C69" s="13" t="s">
        <v>267</v>
      </c>
      <c r="D69" s="13">
        <v>4491</v>
      </c>
      <c r="E69" s="13" t="s">
        <v>387</v>
      </c>
    </row>
    <row r="70" spans="3:5" ht="38.5" customHeight="1" x14ac:dyDescent="0.35">
      <c r="C70" s="13" t="s">
        <v>268</v>
      </c>
      <c r="D70" s="13">
        <v>112553</v>
      </c>
      <c r="E70" s="13" t="s">
        <v>388</v>
      </c>
    </row>
    <row r="71" spans="3:5" ht="38.5" customHeight="1" x14ac:dyDescent="0.35">
      <c r="C71" s="13" t="s">
        <v>269</v>
      </c>
      <c r="D71" s="13">
        <v>26998</v>
      </c>
      <c r="E71" s="13" t="s">
        <v>387</v>
      </c>
    </row>
    <row r="72" spans="3:5" ht="38.5" customHeight="1" x14ac:dyDescent="0.35">
      <c r="C72" s="13" t="s">
        <v>270</v>
      </c>
      <c r="D72" s="13">
        <v>330949</v>
      </c>
      <c r="E72" s="13" t="s">
        <v>387</v>
      </c>
    </row>
    <row r="73" spans="3:5" ht="38.5" customHeight="1" x14ac:dyDescent="0.35">
      <c r="C73" s="13" t="s">
        <v>271</v>
      </c>
      <c r="D73" s="13">
        <v>10151</v>
      </c>
      <c r="E73" s="13" t="s">
        <v>387</v>
      </c>
    </row>
    <row r="74" spans="3:5" ht="38.5" customHeight="1" x14ac:dyDescent="0.35">
      <c r="C74" s="13" t="s">
        <v>666</v>
      </c>
      <c r="D74" s="13">
        <v>7816</v>
      </c>
      <c r="E74" s="13" t="s">
        <v>388</v>
      </c>
    </row>
    <row r="75" spans="3:5" ht="38.5" customHeight="1" x14ac:dyDescent="0.35">
      <c r="C75" s="13" t="s">
        <v>272</v>
      </c>
      <c r="D75" s="13">
        <v>5880</v>
      </c>
      <c r="E75" s="13" t="s">
        <v>386</v>
      </c>
    </row>
    <row r="76" spans="3:5" ht="38.5" customHeight="1" x14ac:dyDescent="0.35">
      <c r="C76" s="13" t="s">
        <v>667</v>
      </c>
      <c r="D76" s="13">
        <v>537</v>
      </c>
      <c r="E76" s="13" t="s">
        <v>388</v>
      </c>
    </row>
    <row r="77" spans="3:5" ht="38.5" customHeight="1" x14ac:dyDescent="0.35">
      <c r="C77" s="13" t="s">
        <v>274</v>
      </c>
      <c r="D77" s="13">
        <v>135174430</v>
      </c>
      <c r="E77" s="13" t="s">
        <v>386</v>
      </c>
    </row>
    <row r="78" spans="3:5" ht="38.5" customHeight="1" x14ac:dyDescent="0.35">
      <c r="C78" s="13" t="s">
        <v>276</v>
      </c>
      <c r="D78" s="13">
        <v>6764309</v>
      </c>
      <c r="E78" s="13" t="s">
        <v>387</v>
      </c>
    </row>
    <row r="79" spans="3:5" ht="38.5" customHeight="1" x14ac:dyDescent="0.35">
      <c r="C79" s="13" t="s">
        <v>669</v>
      </c>
      <c r="D79" s="13">
        <v>2226699</v>
      </c>
      <c r="E79" s="13" t="s">
        <v>387</v>
      </c>
    </row>
    <row r="80" spans="3:5" ht="38.5" customHeight="1" x14ac:dyDescent="0.35">
      <c r="C80" s="13" t="s">
        <v>277</v>
      </c>
      <c r="D80" s="13">
        <v>520308</v>
      </c>
      <c r="E80" s="13" t="s">
        <v>387</v>
      </c>
    </row>
    <row r="81" spans="3:5" ht="38.5" customHeight="1" x14ac:dyDescent="0.35">
      <c r="C81" s="13" t="s">
        <v>278</v>
      </c>
      <c r="D81" s="13">
        <v>0</v>
      </c>
      <c r="E81" s="13" t="s">
        <v>386</v>
      </c>
    </row>
    <row r="82" spans="3:5" ht="38.5" customHeight="1" x14ac:dyDescent="0.35">
      <c r="C82" s="13" t="s">
        <v>281</v>
      </c>
      <c r="D82" s="13">
        <v>345742</v>
      </c>
      <c r="E82" s="13" t="s">
        <v>387</v>
      </c>
    </row>
    <row r="83" spans="3:5" ht="38.5" customHeight="1" x14ac:dyDescent="0.35">
      <c r="C83" s="13" t="s">
        <v>282</v>
      </c>
      <c r="D83" s="13">
        <v>172080</v>
      </c>
      <c r="E83" s="13" t="s">
        <v>386</v>
      </c>
    </row>
    <row r="84" spans="3:5" ht="38.5" customHeight="1" x14ac:dyDescent="0.35">
      <c r="C84" s="13" t="s">
        <v>283</v>
      </c>
      <c r="D84" s="13">
        <v>27452</v>
      </c>
      <c r="E84" s="13" t="s">
        <v>386</v>
      </c>
    </row>
    <row r="85" spans="3:5" ht="38.5" customHeight="1" x14ac:dyDescent="0.35">
      <c r="C85" s="13" t="s">
        <v>284</v>
      </c>
      <c r="D85" s="13">
        <v>2384</v>
      </c>
      <c r="E85" s="13" t="s">
        <v>388</v>
      </c>
    </row>
    <row r="86" spans="3:5" ht="38.5" customHeight="1" x14ac:dyDescent="0.35">
      <c r="C86" s="13" t="s">
        <v>286</v>
      </c>
      <c r="D86" s="13">
        <v>491624</v>
      </c>
      <c r="E86" s="13" t="s">
        <v>387</v>
      </c>
    </row>
    <row r="87" spans="3:5" ht="38.5" customHeight="1" x14ac:dyDescent="0.35">
      <c r="C87" s="13" t="s">
        <v>287</v>
      </c>
      <c r="D87" s="13">
        <v>917585</v>
      </c>
      <c r="E87" s="13" t="s">
        <v>386</v>
      </c>
    </row>
    <row r="88" spans="3:5" ht="38.5" customHeight="1" x14ac:dyDescent="0.35">
      <c r="C88" s="13" t="s">
        <v>288</v>
      </c>
      <c r="D88" s="13">
        <v>6460119</v>
      </c>
      <c r="E88" s="13" t="s">
        <v>386</v>
      </c>
    </row>
    <row r="89" spans="3:5" ht="38.5" customHeight="1" x14ac:dyDescent="0.35">
      <c r="C89" s="13" t="s">
        <v>289</v>
      </c>
      <c r="D89" s="13">
        <v>309582</v>
      </c>
      <c r="E89" s="13" t="s">
        <v>387</v>
      </c>
    </row>
    <row r="90" spans="3:5" ht="38.5" customHeight="1" x14ac:dyDescent="0.35">
      <c r="C90" s="13" t="s">
        <v>290</v>
      </c>
      <c r="D90" s="13">
        <v>38994</v>
      </c>
      <c r="E90" s="13" t="s">
        <v>388</v>
      </c>
    </row>
    <row r="91" spans="3:5" ht="38.5" customHeight="1" x14ac:dyDescent="0.35">
      <c r="C91" s="13" t="s">
        <v>670</v>
      </c>
      <c r="D91" s="13">
        <v>228607</v>
      </c>
      <c r="E91" s="13" t="s">
        <v>387</v>
      </c>
    </row>
    <row r="92" spans="3:5" ht="38.5" customHeight="1" x14ac:dyDescent="0.35">
      <c r="C92" s="13" t="s">
        <v>291</v>
      </c>
      <c r="D92" s="13">
        <v>28325</v>
      </c>
      <c r="E92" s="13" t="s">
        <v>386</v>
      </c>
    </row>
    <row r="93" spans="3:5" ht="38.5" customHeight="1" x14ac:dyDescent="0.35">
      <c r="C93" s="13" t="s">
        <v>292</v>
      </c>
      <c r="D93" s="13">
        <v>4110</v>
      </c>
      <c r="E93" s="13" t="s">
        <v>386</v>
      </c>
    </row>
    <row r="94" spans="3:5" ht="38.5" customHeight="1" x14ac:dyDescent="0.35">
      <c r="C94" s="13" t="s">
        <v>294</v>
      </c>
      <c r="D94" s="13">
        <v>118420</v>
      </c>
      <c r="E94" s="13" t="s">
        <v>388</v>
      </c>
    </row>
    <row r="95" spans="3:5" ht="38.5" customHeight="1" x14ac:dyDescent="0.35">
      <c r="C95" s="13" t="s">
        <v>295</v>
      </c>
      <c r="D95" s="13">
        <v>111488</v>
      </c>
      <c r="E95" s="13" t="s">
        <v>387</v>
      </c>
    </row>
    <row r="96" spans="3:5" ht="38.5" customHeight="1" x14ac:dyDescent="0.35">
      <c r="C96" s="13" t="s">
        <v>296</v>
      </c>
      <c r="D96" s="13">
        <v>887555</v>
      </c>
      <c r="E96" s="13" t="s">
        <v>387</v>
      </c>
    </row>
    <row r="97" spans="3:5" ht="38.5" customHeight="1" x14ac:dyDescent="0.35">
      <c r="C97" s="13" t="s">
        <v>297</v>
      </c>
      <c r="D97" s="13">
        <v>2810</v>
      </c>
      <c r="E97" s="13" t="s">
        <v>386</v>
      </c>
    </row>
    <row r="98" spans="3:5" ht="38.5" customHeight="1" x14ac:dyDescent="0.35">
      <c r="C98" s="13" t="s">
        <v>298</v>
      </c>
      <c r="D98" s="13">
        <v>520</v>
      </c>
      <c r="E98" s="13" t="s">
        <v>386</v>
      </c>
    </row>
    <row r="99" spans="3:5" ht="38.5" customHeight="1" x14ac:dyDescent="0.35">
      <c r="C99" s="13" t="s">
        <v>671</v>
      </c>
      <c r="D99" s="13">
        <v>3555</v>
      </c>
      <c r="E99" s="13" t="s">
        <v>387</v>
      </c>
    </row>
    <row r="100" spans="3:5" ht="38.5" customHeight="1" x14ac:dyDescent="0.35">
      <c r="C100" s="13" t="s">
        <v>300</v>
      </c>
      <c r="D100" s="13">
        <v>224700</v>
      </c>
      <c r="E100" s="13" t="s">
        <v>387</v>
      </c>
    </row>
    <row r="101" spans="3:5" ht="38.5" customHeight="1" x14ac:dyDescent="0.35">
      <c r="C101" s="13" t="s">
        <v>301</v>
      </c>
      <c r="D101" s="13">
        <v>75963</v>
      </c>
      <c r="E101" s="13" t="s">
        <v>387</v>
      </c>
    </row>
    <row r="102" spans="3:5" ht="38.5" customHeight="1" x14ac:dyDescent="0.35">
      <c r="C102" s="13" t="s">
        <v>302</v>
      </c>
      <c r="D102" s="13">
        <v>8900763</v>
      </c>
      <c r="E102" s="13" t="s">
        <v>387</v>
      </c>
    </row>
    <row r="103" spans="3:5" ht="38.5" customHeight="1" x14ac:dyDescent="0.35">
      <c r="C103" s="13" t="s">
        <v>303</v>
      </c>
      <c r="D103" s="13">
        <v>848250</v>
      </c>
      <c r="E103" s="13" t="s">
        <v>386</v>
      </c>
    </row>
    <row r="104" spans="3:5" ht="38.5" customHeight="1" x14ac:dyDescent="0.35">
      <c r="C104" s="13" t="s">
        <v>304</v>
      </c>
      <c r="D104" s="13">
        <v>1560</v>
      </c>
      <c r="E104" s="13" t="s">
        <v>386</v>
      </c>
    </row>
    <row r="105" spans="3:5" ht="38.5" customHeight="1" x14ac:dyDescent="0.35">
      <c r="C105" s="13" t="s">
        <v>305</v>
      </c>
      <c r="D105" s="13">
        <v>2289864</v>
      </c>
      <c r="E105" s="13" t="s">
        <v>387</v>
      </c>
    </row>
    <row r="106" spans="3:5" ht="38.5" customHeight="1" x14ac:dyDescent="0.35">
      <c r="C106" s="13" t="s">
        <v>306</v>
      </c>
      <c r="D106" s="13">
        <v>1225</v>
      </c>
      <c r="E106" s="13" t="s">
        <v>386</v>
      </c>
    </row>
    <row r="107" spans="3:5" ht="38.5" customHeight="1" x14ac:dyDescent="0.35">
      <c r="C107" s="13" t="s">
        <v>307</v>
      </c>
      <c r="D107" s="13">
        <v>1205753</v>
      </c>
      <c r="E107" s="13" t="s">
        <v>387</v>
      </c>
    </row>
    <row r="108" spans="3:5" ht="38.5" customHeight="1" x14ac:dyDescent="0.35">
      <c r="C108" s="13" t="s">
        <v>308</v>
      </c>
      <c r="D108" s="13">
        <v>2362781</v>
      </c>
      <c r="E108" s="13" t="s">
        <v>386</v>
      </c>
    </row>
    <row r="109" spans="3:5" ht="38.5" customHeight="1" x14ac:dyDescent="0.35">
      <c r="C109" s="13" t="s">
        <v>672</v>
      </c>
      <c r="D109" s="13">
        <v>1209</v>
      </c>
      <c r="E109" s="13" t="s">
        <v>387</v>
      </c>
    </row>
    <row r="110" spans="3:5" ht="38.5" customHeight="1" x14ac:dyDescent="0.35">
      <c r="C110" s="13" t="s">
        <v>309</v>
      </c>
      <c r="D110" s="13">
        <v>7265644</v>
      </c>
      <c r="E110" s="13" t="s">
        <v>386</v>
      </c>
    </row>
    <row r="111" spans="3:5" ht="38.5" customHeight="1" x14ac:dyDescent="0.35">
      <c r="C111" s="13" t="s">
        <v>310</v>
      </c>
      <c r="D111" s="13">
        <v>7687</v>
      </c>
      <c r="E111" s="13" t="s">
        <v>387</v>
      </c>
    </row>
    <row r="112" spans="3:5" ht="38.5" customHeight="1" x14ac:dyDescent="0.35">
      <c r="C112" s="13" t="s">
        <v>311</v>
      </c>
      <c r="D112" s="13">
        <v>234942</v>
      </c>
      <c r="E112" s="13" t="s">
        <v>386</v>
      </c>
    </row>
    <row r="113" spans="3:5" ht="38.5" customHeight="1" x14ac:dyDescent="0.35">
      <c r="C113" s="13" t="s">
        <v>312</v>
      </c>
      <c r="D113" s="13">
        <v>293254</v>
      </c>
      <c r="E113" s="13" t="s">
        <v>387</v>
      </c>
    </row>
    <row r="114" spans="3:5" ht="38.5" customHeight="1" x14ac:dyDescent="0.35">
      <c r="C114" s="13" t="s">
        <v>313</v>
      </c>
      <c r="D114" s="13">
        <v>7325088</v>
      </c>
      <c r="E114" s="13" t="s">
        <v>387</v>
      </c>
    </row>
    <row r="115" spans="3:5" ht="38.5" customHeight="1" x14ac:dyDescent="0.35">
      <c r="C115" s="13" t="s">
        <v>314</v>
      </c>
      <c r="D115" s="13">
        <v>2327</v>
      </c>
      <c r="E115" s="13" t="s">
        <v>387</v>
      </c>
    </row>
    <row r="116" spans="3:5" ht="38.5" customHeight="1" x14ac:dyDescent="0.35">
      <c r="C116" s="13" t="s">
        <v>315</v>
      </c>
      <c r="D116" s="13">
        <v>1301275</v>
      </c>
      <c r="E116" s="13" t="s">
        <v>386</v>
      </c>
    </row>
    <row r="117" spans="3:5" ht="38.5" customHeight="1" x14ac:dyDescent="0.35">
      <c r="C117" s="13" t="s">
        <v>316</v>
      </c>
      <c r="D117" s="13">
        <v>28359786</v>
      </c>
      <c r="E117" s="13" t="s">
        <v>387</v>
      </c>
    </row>
    <row r="118" spans="3:5" ht="38.5" customHeight="1" x14ac:dyDescent="0.35">
      <c r="C118" s="13" t="s">
        <v>318</v>
      </c>
      <c r="D118" s="13">
        <v>27800</v>
      </c>
      <c r="E118" s="13" t="s">
        <v>386</v>
      </c>
    </row>
    <row r="119" spans="3:5" ht="38.5" customHeight="1" x14ac:dyDescent="0.35">
      <c r="C119" s="13" t="s">
        <v>320</v>
      </c>
      <c r="D119" s="13">
        <v>80</v>
      </c>
      <c r="E119" s="13" t="s">
        <v>388</v>
      </c>
    </row>
    <row r="120" spans="3:5" ht="38.5" customHeight="1" x14ac:dyDescent="0.35">
      <c r="C120" s="13" t="s">
        <v>321</v>
      </c>
      <c r="D120" s="13">
        <v>116032</v>
      </c>
      <c r="E120" s="13" t="s">
        <v>386</v>
      </c>
    </row>
    <row r="121" spans="3:5" ht="38.5" customHeight="1" x14ac:dyDescent="0.35">
      <c r="C121" s="13" t="s">
        <v>322</v>
      </c>
      <c r="D121" s="13">
        <v>756306</v>
      </c>
      <c r="E121" s="13" t="s">
        <v>386</v>
      </c>
    </row>
    <row r="122" spans="3:5" ht="38.5" customHeight="1" x14ac:dyDescent="0.35">
      <c r="C122" s="13" t="s">
        <v>323</v>
      </c>
      <c r="D122" s="13">
        <v>3364093</v>
      </c>
      <c r="E122" s="13" t="s">
        <v>388</v>
      </c>
    </row>
    <row r="123" spans="3:5" ht="38.5" customHeight="1" x14ac:dyDescent="0.35">
      <c r="C123" s="13" t="s">
        <v>325</v>
      </c>
      <c r="D123" s="13">
        <v>46647000</v>
      </c>
      <c r="E123" s="13" t="s">
        <v>386</v>
      </c>
    </row>
    <row r="124" spans="3:5" ht="38.5" customHeight="1" x14ac:dyDescent="0.35">
      <c r="C124" s="13" t="s">
        <v>329</v>
      </c>
      <c r="D124" s="13">
        <v>643</v>
      </c>
      <c r="E124" s="13" t="s">
        <v>388</v>
      </c>
    </row>
    <row r="125" spans="3:5" ht="38.5" customHeight="1" x14ac:dyDescent="0.35">
      <c r="C125" s="13" t="s">
        <v>330</v>
      </c>
      <c r="D125" s="13">
        <v>124245</v>
      </c>
      <c r="E125" s="13" t="s">
        <v>387</v>
      </c>
    </row>
    <row r="126" spans="3:5" ht="38.5" customHeight="1" x14ac:dyDescent="0.35">
      <c r="C126" s="13" t="s">
        <v>528</v>
      </c>
      <c r="D126" s="13">
        <v>200700</v>
      </c>
      <c r="E126" s="13" t="s">
        <v>386</v>
      </c>
    </row>
    <row r="127" spans="3:5" ht="38.5" customHeight="1" x14ac:dyDescent="0.35">
      <c r="C127" s="13" t="s">
        <v>331</v>
      </c>
      <c r="D127" s="13">
        <v>388996</v>
      </c>
      <c r="E127" s="13" t="s">
        <v>386</v>
      </c>
    </row>
    <row r="128" spans="3:5" ht="38.5" customHeight="1" x14ac:dyDescent="0.35">
      <c r="C128" s="13" t="s">
        <v>332</v>
      </c>
      <c r="D128" s="13">
        <v>3088857</v>
      </c>
      <c r="E128" s="13" t="s">
        <v>386</v>
      </c>
    </row>
    <row r="129" spans="3:5" ht="38.5" customHeight="1" x14ac:dyDescent="0.35">
      <c r="C129" s="13" t="s">
        <v>333</v>
      </c>
      <c r="D129" s="13">
        <v>3160</v>
      </c>
      <c r="E129" s="13" t="s">
        <v>386</v>
      </c>
    </row>
    <row r="130" spans="3:5" ht="38.5" customHeight="1" x14ac:dyDescent="0.35">
      <c r="C130" s="13" t="s">
        <v>748</v>
      </c>
      <c r="D130" s="13">
        <v>4512</v>
      </c>
      <c r="E130" s="13" t="s">
        <v>387</v>
      </c>
    </row>
    <row r="131" spans="3:5" ht="38.5" customHeight="1" x14ac:dyDescent="0.35">
      <c r="C131" s="13" t="s">
        <v>335</v>
      </c>
      <c r="D131" s="13">
        <v>501</v>
      </c>
      <c r="E131" s="13" t="s">
        <v>388</v>
      </c>
    </row>
    <row r="132" spans="3:5" ht="38.5" customHeight="1" x14ac:dyDescent="0.35">
      <c r="C132" s="13" t="s">
        <v>336</v>
      </c>
      <c r="D132" s="13">
        <v>167450</v>
      </c>
      <c r="E132" s="13" t="s">
        <v>386</v>
      </c>
    </row>
    <row r="133" spans="3:5" ht="38.5" customHeight="1" x14ac:dyDescent="0.35">
      <c r="C133" s="13" t="s">
        <v>337</v>
      </c>
      <c r="D133" s="13">
        <v>35310</v>
      </c>
      <c r="E133" s="13" t="s">
        <v>386</v>
      </c>
    </row>
    <row r="134" spans="3:5" ht="38.5" customHeight="1" x14ac:dyDescent="0.35">
      <c r="C134" s="13" t="s">
        <v>338</v>
      </c>
      <c r="D134" s="13">
        <v>1161884</v>
      </c>
      <c r="E134" s="13" t="s">
        <v>387</v>
      </c>
    </row>
    <row r="135" spans="3:5" ht="38.5" customHeight="1" x14ac:dyDescent="0.35">
      <c r="C135" s="13" t="s">
        <v>339</v>
      </c>
      <c r="D135" s="13">
        <v>1614648</v>
      </c>
      <c r="E135" s="13" t="s">
        <v>386</v>
      </c>
    </row>
    <row r="136" spans="3:5" ht="38.5" customHeight="1" x14ac:dyDescent="0.35">
      <c r="C136" s="13" t="s">
        <v>340</v>
      </c>
      <c r="D136" s="13">
        <v>68616</v>
      </c>
      <c r="E136" s="13" t="s">
        <v>388</v>
      </c>
    </row>
    <row r="137" spans="3:5" ht="38.5" customHeight="1" x14ac:dyDescent="0.35">
      <c r="C137" s="13" t="s">
        <v>341</v>
      </c>
      <c r="D137" s="13">
        <v>23310</v>
      </c>
      <c r="E137" s="13" t="s">
        <v>386</v>
      </c>
    </row>
    <row r="138" spans="3:5" ht="38.5" customHeight="1" x14ac:dyDescent="0.35">
      <c r="C138" s="13" t="s">
        <v>342</v>
      </c>
      <c r="D138" s="13">
        <v>565400</v>
      </c>
      <c r="E138" s="13" t="s">
        <v>386</v>
      </c>
    </row>
    <row r="139" spans="3:5" ht="38.5" customHeight="1" x14ac:dyDescent="0.35">
      <c r="C139" s="13" t="s">
        <v>675</v>
      </c>
      <c r="D139" s="13">
        <v>983973</v>
      </c>
      <c r="E139" s="13" t="s">
        <v>387</v>
      </c>
    </row>
    <row r="140" spans="3:5" ht="38.5" customHeight="1" x14ac:dyDescent="0.35">
      <c r="C140" s="13" t="s">
        <v>344</v>
      </c>
      <c r="D140" s="13">
        <v>327780</v>
      </c>
      <c r="E140" s="13" t="s">
        <v>387</v>
      </c>
    </row>
    <row r="141" spans="3:5" ht="38.5" customHeight="1" x14ac:dyDescent="0.35">
      <c r="C141" s="13" t="s">
        <v>345</v>
      </c>
      <c r="D141" s="13">
        <v>5024</v>
      </c>
      <c r="E141" s="13" t="s">
        <v>387</v>
      </c>
    </row>
    <row r="142" spans="3:5" ht="38.5" customHeight="1" x14ac:dyDescent="0.35">
      <c r="C142" s="13" t="s">
        <v>346</v>
      </c>
      <c r="D142" s="13">
        <v>925</v>
      </c>
      <c r="E142" s="13" t="s">
        <v>386</v>
      </c>
    </row>
    <row r="143" spans="3:5" ht="38.5" customHeight="1" x14ac:dyDescent="0.35">
      <c r="C143" s="13" t="s">
        <v>347</v>
      </c>
      <c r="D143" s="13">
        <v>2690</v>
      </c>
      <c r="E143" s="13" t="s">
        <v>387</v>
      </c>
    </row>
    <row r="144" spans="3:5" ht="38.5" customHeight="1" x14ac:dyDescent="0.35">
      <c r="C144" s="13" t="s">
        <v>676</v>
      </c>
      <c r="D144" s="13">
        <v>5332</v>
      </c>
      <c r="E144" s="13" t="s">
        <v>388</v>
      </c>
    </row>
    <row r="145" spans="3:5" ht="38.5" customHeight="1" x14ac:dyDescent="0.35">
      <c r="C145" s="13" t="s">
        <v>349</v>
      </c>
      <c r="D145" s="13">
        <v>1791</v>
      </c>
      <c r="E145" s="13" t="s">
        <v>388</v>
      </c>
    </row>
    <row r="146" spans="3:5" ht="38.5" customHeight="1" x14ac:dyDescent="0.35">
      <c r="C146" s="13" t="s">
        <v>350</v>
      </c>
      <c r="D146" s="13">
        <v>2078307</v>
      </c>
      <c r="E146" s="13" t="s">
        <v>388</v>
      </c>
    </row>
    <row r="147" spans="3:5" ht="38.5" customHeight="1" x14ac:dyDescent="0.35">
      <c r="C147" s="13" t="s">
        <v>351</v>
      </c>
      <c r="D147" s="13">
        <v>207656</v>
      </c>
      <c r="E147" s="13" t="s">
        <v>386</v>
      </c>
    </row>
    <row r="148" spans="3:5" ht="38.5" customHeight="1" x14ac:dyDescent="0.35">
      <c r="C148" s="13" t="s">
        <v>352</v>
      </c>
      <c r="D148" s="13">
        <v>2007</v>
      </c>
      <c r="E148" s="13" t="s">
        <v>387</v>
      </c>
    </row>
    <row r="149" spans="3:5" ht="38.5" customHeight="1" x14ac:dyDescent="0.35">
      <c r="C149" s="13" t="s">
        <v>353</v>
      </c>
      <c r="D149" s="13">
        <v>210778</v>
      </c>
      <c r="E149" s="13" t="s">
        <v>388</v>
      </c>
    </row>
    <row r="150" spans="3:5" ht="38.5" customHeight="1" x14ac:dyDescent="0.35">
      <c r="C150" s="13" t="s">
        <v>354</v>
      </c>
      <c r="D150" s="13">
        <v>581</v>
      </c>
      <c r="E150" s="13" t="s">
        <v>388</v>
      </c>
    </row>
    <row r="151" spans="3:5" ht="38.5" customHeight="1" x14ac:dyDescent="0.35">
      <c r="C151" s="13" t="s">
        <v>355</v>
      </c>
      <c r="D151" s="13">
        <v>20390</v>
      </c>
      <c r="E151" s="13" t="s">
        <v>386</v>
      </c>
    </row>
    <row r="152" spans="3:5" ht="38.5" customHeight="1" x14ac:dyDescent="0.35">
      <c r="C152" s="13" t="s">
        <v>356</v>
      </c>
      <c r="D152" s="13">
        <v>23740</v>
      </c>
      <c r="E152" s="13" t="s">
        <v>386</v>
      </c>
    </row>
    <row r="153" spans="3:5" ht="38.5" customHeight="1" x14ac:dyDescent="0.35">
      <c r="C153" s="13" t="s">
        <v>357</v>
      </c>
      <c r="D153" s="13">
        <v>2991820</v>
      </c>
      <c r="E153" s="13" t="s">
        <v>387</v>
      </c>
    </row>
    <row r="154" spans="3:5" ht="38.5" customHeight="1" x14ac:dyDescent="0.35">
      <c r="C154" s="13" t="s">
        <v>358</v>
      </c>
      <c r="D154" s="13">
        <v>12565078</v>
      </c>
      <c r="E154" s="13" t="s">
        <v>387</v>
      </c>
    </row>
    <row r="155" spans="3:5" ht="38.5" customHeight="1" x14ac:dyDescent="0.35">
      <c r="C155" s="13" t="s">
        <v>359</v>
      </c>
      <c r="D155" s="13">
        <v>2069225</v>
      </c>
      <c r="E155" s="13" t="s">
        <v>388</v>
      </c>
    </row>
    <row r="156" spans="3:5" ht="38.5" customHeight="1" x14ac:dyDescent="0.35">
      <c r="C156" s="13" t="s">
        <v>360</v>
      </c>
      <c r="D156" s="13">
        <v>85000</v>
      </c>
      <c r="E156" s="13" t="s">
        <v>388</v>
      </c>
    </row>
    <row r="157" spans="3:5" ht="38.5" customHeight="1" x14ac:dyDescent="0.35">
      <c r="C157" s="13" t="s">
        <v>361</v>
      </c>
      <c r="D157" s="13">
        <v>950</v>
      </c>
      <c r="E157" s="13" t="s">
        <v>386</v>
      </c>
    </row>
    <row r="158" spans="3:5" ht="38.5" customHeight="1" x14ac:dyDescent="0.35">
      <c r="C158" s="13" t="s">
        <v>362</v>
      </c>
      <c r="D158" s="13">
        <v>42763</v>
      </c>
      <c r="E158" s="13" t="s">
        <v>386</v>
      </c>
    </row>
    <row r="159" spans="3:5" ht="38.5" customHeight="1" x14ac:dyDescent="0.35">
      <c r="C159" s="13" t="s">
        <v>363</v>
      </c>
      <c r="D159" s="13">
        <v>523</v>
      </c>
      <c r="E159" s="13" t="s">
        <v>388</v>
      </c>
    </row>
    <row r="160" spans="3:5" ht="38.5" customHeight="1" x14ac:dyDescent="0.35">
      <c r="C160" s="13" t="s">
        <v>677</v>
      </c>
      <c r="D160" s="13">
        <v>520033</v>
      </c>
      <c r="E160" s="13" t="s">
        <v>387</v>
      </c>
    </row>
    <row r="161" spans="3:5" ht="38.5" customHeight="1" x14ac:dyDescent="0.35">
      <c r="C161" s="13" t="s">
        <v>683</v>
      </c>
      <c r="D161" s="13">
        <v>44938</v>
      </c>
      <c r="E161" s="13" t="s">
        <v>387</v>
      </c>
    </row>
    <row r="162" spans="3:5" ht="38.5" customHeight="1" x14ac:dyDescent="0.35">
      <c r="C162" s="13" t="s">
        <v>678</v>
      </c>
      <c r="D162" s="13">
        <v>4325268</v>
      </c>
      <c r="E162" s="13" t="s">
        <v>387</v>
      </c>
    </row>
    <row r="163" spans="3:5" ht="38.5" customHeight="1" x14ac:dyDescent="0.35">
      <c r="C163" s="13" t="s">
        <v>366</v>
      </c>
      <c r="D163" s="13">
        <v>13027364</v>
      </c>
      <c r="E163" s="13" t="s">
        <v>387</v>
      </c>
    </row>
    <row r="164" spans="3:5" ht="38.5" customHeight="1" x14ac:dyDescent="0.35">
      <c r="C164" s="13" t="s">
        <v>367</v>
      </c>
      <c r="D164" s="13">
        <v>125447</v>
      </c>
      <c r="E164" s="13" t="s">
        <v>387</v>
      </c>
    </row>
    <row r="165" spans="3:5" ht="38.5" customHeight="1" x14ac:dyDescent="0.35">
      <c r="C165" s="13" t="s">
        <v>679</v>
      </c>
      <c r="D165" s="13">
        <v>41960</v>
      </c>
      <c r="E165" s="13" t="s">
        <v>387</v>
      </c>
    </row>
    <row r="166" spans="3:5" ht="38.5" customHeight="1" x14ac:dyDescent="0.35">
      <c r="C166" s="13" t="s">
        <v>368</v>
      </c>
      <c r="D166" s="13">
        <v>803033</v>
      </c>
      <c r="E166" s="13" t="s">
        <v>388</v>
      </c>
    </row>
    <row r="167" spans="3:5" ht="38.5" customHeight="1" x14ac:dyDescent="0.35">
      <c r="C167" s="13" t="s">
        <v>369</v>
      </c>
      <c r="D167" s="13">
        <v>1889</v>
      </c>
      <c r="E167" s="13" t="s">
        <v>388</v>
      </c>
    </row>
    <row r="168" spans="3:5" ht="38.5" customHeight="1" x14ac:dyDescent="0.35">
      <c r="C168" s="13" t="s">
        <v>370</v>
      </c>
      <c r="D168" s="13">
        <v>3042</v>
      </c>
      <c r="E168" s="13" t="s">
        <v>388</v>
      </c>
    </row>
    <row r="169" spans="3:5" ht="38.5" customHeight="1" x14ac:dyDescent="0.35">
      <c r="C169" s="13" t="s">
        <v>371</v>
      </c>
      <c r="D169" s="13">
        <v>705263</v>
      </c>
      <c r="E169" s="13" t="s">
        <v>388</v>
      </c>
    </row>
    <row r="170" spans="3:5" ht="38.5" customHeight="1" x14ac:dyDescent="0.35">
      <c r="C170" s="13" t="s">
        <v>372</v>
      </c>
      <c r="D170" s="13">
        <v>740892</v>
      </c>
      <c r="E170" s="13" t="s">
        <v>388</v>
      </c>
    </row>
    <row r="171" spans="3:5" ht="38.5" customHeight="1" x14ac:dyDescent="0.35">
      <c r="C171" s="13" t="s">
        <v>527</v>
      </c>
      <c r="D171" s="13">
        <v>6753478</v>
      </c>
      <c r="E171" s="13" t="s">
        <v>386</v>
      </c>
    </row>
    <row r="172" spans="3:5" ht="38.5" customHeight="1" x14ac:dyDescent="0.35">
      <c r="C172" s="13" t="s">
        <v>373</v>
      </c>
      <c r="D172" s="13"/>
      <c r="E172" s="13" t="s">
        <v>397</v>
      </c>
    </row>
    <row r="173" spans="3:5" ht="38.5" customHeight="1" x14ac:dyDescent="0.35">
      <c r="C173" s="13" t="s">
        <v>374</v>
      </c>
      <c r="D173" s="13">
        <v>310900</v>
      </c>
      <c r="E173" s="13" t="s">
        <v>386</v>
      </c>
    </row>
    <row r="174" spans="3:5" ht="38.5" customHeight="1" x14ac:dyDescent="0.35">
      <c r="C174" s="13" t="s">
        <v>376</v>
      </c>
      <c r="D174" s="13">
        <v>988</v>
      </c>
      <c r="E174" s="13" t="s">
        <v>387</v>
      </c>
    </row>
    <row r="175" spans="3:5" ht="38.5" customHeight="1" x14ac:dyDescent="0.35">
      <c r="C175" s="13" t="s">
        <v>680</v>
      </c>
      <c r="D175" s="13">
        <v>517163</v>
      </c>
      <c r="E175" s="13" t="s">
        <v>386</v>
      </c>
    </row>
    <row r="176" spans="3:5" ht="38.5" customHeight="1" x14ac:dyDescent="0.35">
      <c r="C176" s="13" t="s">
        <v>479</v>
      </c>
      <c r="D176" s="13">
        <v>1571091</v>
      </c>
      <c r="E176" s="13" t="s">
        <v>387</v>
      </c>
    </row>
    <row r="177" spans="3:5" ht="38.5" customHeight="1" x14ac:dyDescent="0.35">
      <c r="C177" s="13" t="s">
        <v>377</v>
      </c>
      <c r="D177" s="13">
        <v>9512094</v>
      </c>
      <c r="E177" s="13" t="s">
        <v>387</v>
      </c>
    </row>
    <row r="178" spans="3:5" ht="38.5" customHeight="1" x14ac:dyDescent="0.35">
      <c r="C178" s="13" t="s">
        <v>378</v>
      </c>
      <c r="D178" s="13">
        <v>1635193</v>
      </c>
      <c r="E178" s="13" t="s">
        <v>387</v>
      </c>
    </row>
    <row r="179" spans="3:5" ht="38.5" customHeight="1" x14ac:dyDescent="0.35">
      <c r="C179" s="13" t="s">
        <v>379</v>
      </c>
      <c r="D179" s="13">
        <v>2856823</v>
      </c>
      <c r="E179" s="13" t="s">
        <v>387</v>
      </c>
    </row>
  </sheetData>
  <mergeCells count="1">
    <mergeCell ref="C2:E2"/>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93837-3BBB-47DB-BA1A-1BAC56FAB4B4}">
  <sheetPr>
    <tabColor theme="5" tint="0.59999389629810485"/>
  </sheetPr>
  <dimension ref="B1:R41"/>
  <sheetViews>
    <sheetView zoomScale="90" zoomScaleNormal="90" workbookViewId="0">
      <pane xSplit="2" ySplit="4" topLeftCell="M5" activePane="bottomRight" state="frozen"/>
      <selection activeCell="G3" sqref="G3"/>
      <selection pane="topRight" activeCell="G3" sqref="G3"/>
      <selection pane="bottomLeft" activeCell="G3" sqref="G3"/>
      <selection pane="bottomRight" sqref="A1:XFD1"/>
    </sheetView>
  </sheetViews>
  <sheetFormatPr baseColWidth="10" defaultColWidth="10.81640625" defaultRowHeight="14.5" x14ac:dyDescent="0.35"/>
  <cols>
    <col min="1" max="1" width="10.81640625" style="130"/>
    <col min="2" max="2" width="19.81640625" style="130" customWidth="1"/>
    <col min="3" max="5" width="19" style="130" customWidth="1"/>
    <col min="6" max="6" width="22.453125" style="130" customWidth="1"/>
    <col min="7" max="10" width="19" style="130" customWidth="1"/>
    <col min="11" max="11" width="22.26953125" style="130" customWidth="1"/>
    <col min="12" max="12" width="20.1796875" style="130" customWidth="1"/>
    <col min="13" max="14" width="27.7265625" style="130" customWidth="1"/>
    <col min="15" max="15" width="27.7265625" style="131" customWidth="1"/>
    <col min="16" max="16" width="12.1796875" style="130" customWidth="1"/>
    <col min="17" max="17" width="41.81640625" style="131" customWidth="1"/>
    <col min="18" max="18" width="21" style="130" customWidth="1"/>
    <col min="19" max="16384" width="10.81640625" style="130"/>
  </cols>
  <sheetData>
    <row r="1" spans="2:18" s="5" customFormat="1" ht="70.5" customHeight="1" x14ac:dyDescent="0.35">
      <c r="B1" s="125" t="s">
        <v>740</v>
      </c>
      <c r="G1" s="124"/>
      <c r="Q1" s="124" t="s">
        <v>755</v>
      </c>
    </row>
    <row r="2" spans="2:18" ht="33.65" customHeight="1" x14ac:dyDescent="0.35">
      <c r="C2" s="205" t="s">
        <v>566</v>
      </c>
      <c r="D2" s="205"/>
      <c r="E2" s="205"/>
      <c r="F2" s="205"/>
      <c r="G2" s="205"/>
      <c r="H2" s="205"/>
      <c r="I2" s="205"/>
      <c r="J2" s="205"/>
      <c r="K2" s="205"/>
      <c r="L2" s="205"/>
      <c r="M2" s="205"/>
      <c r="N2" s="205"/>
      <c r="O2" s="205"/>
    </row>
    <row r="3" spans="2:18" ht="33.65" customHeight="1" x14ac:dyDescent="0.35">
      <c r="C3" s="204" t="s">
        <v>565</v>
      </c>
      <c r="D3" s="204"/>
      <c r="E3" s="204"/>
      <c r="F3" s="204"/>
      <c r="G3" s="204"/>
      <c r="H3" s="204" t="s">
        <v>564</v>
      </c>
      <c r="I3" s="204"/>
      <c r="J3" s="204"/>
      <c r="K3" s="204"/>
      <c r="L3" s="204"/>
      <c r="M3" s="204" t="s">
        <v>563</v>
      </c>
      <c r="N3" s="204"/>
      <c r="O3" s="204"/>
      <c r="Q3" s="132" t="s">
        <v>562</v>
      </c>
    </row>
    <row r="4" spans="2:18" ht="30.65" customHeight="1" x14ac:dyDescent="0.35">
      <c r="B4" s="133" t="s">
        <v>561</v>
      </c>
      <c r="C4" s="133" t="s">
        <v>419</v>
      </c>
      <c r="D4" s="133" t="s">
        <v>558</v>
      </c>
      <c r="E4" s="133" t="s">
        <v>429</v>
      </c>
      <c r="F4" s="133" t="s">
        <v>560</v>
      </c>
      <c r="G4" s="133" t="s">
        <v>559</v>
      </c>
      <c r="H4" s="133" t="s">
        <v>419</v>
      </c>
      <c r="I4" s="133" t="s">
        <v>558</v>
      </c>
      <c r="J4" s="133" t="s">
        <v>429</v>
      </c>
      <c r="K4" s="133" t="s">
        <v>557</v>
      </c>
      <c r="L4" s="133" t="s">
        <v>556</v>
      </c>
      <c r="M4" s="133" t="s">
        <v>555</v>
      </c>
      <c r="N4" s="134" t="s">
        <v>554</v>
      </c>
      <c r="O4" s="134" t="s">
        <v>553</v>
      </c>
      <c r="Q4" s="132" t="s">
        <v>552</v>
      </c>
      <c r="R4" s="135"/>
    </row>
    <row r="5" spans="2:18" ht="30.65" customHeight="1" x14ac:dyDescent="0.35">
      <c r="B5" s="133" t="s">
        <v>222</v>
      </c>
      <c r="C5" s="133">
        <f>IFERROR(VLOOKUP('4.3.1 Bilan P.brutes EuST 2023'!B5,'4.3.2 Veaux 2023 (EUROSTAT)'!$C$4:$E$40,3,FALSE),"-")</f>
        <v>316710</v>
      </c>
      <c r="D5" s="133">
        <f>IFERROR(VLOOKUP('4.3.1 Bilan P.brutes EuST 2023'!B5,'4.3.3 J.bovins 2023 (EUROSTAT) '!$C$4:$E$40,3,FALSE),"-")</f>
        <v>6890</v>
      </c>
      <c r="E5" s="133">
        <f>IFERROR(VLOOKUP('4.3.1 Bilan P.brutes EuST 2023'!B5,'4.3.4 G.bovins 2023 (EUROSTAT)'!$C$4:$E$40,3,FALSE),"-")</f>
        <v>447490</v>
      </c>
      <c r="F5" s="133">
        <f t="shared" ref="F5:F41" si="0">SUM(D5:E5)</f>
        <v>454380</v>
      </c>
      <c r="G5" s="133">
        <f t="shared" ref="G5:G41" si="1">SUM(C5:E5)</f>
        <v>771090</v>
      </c>
      <c r="H5" s="133">
        <f>IFERROR(VLOOKUP('4.3.1 Bilan P.brutes EuST 2023'!B5,'4.3.2'' Veaux HA 2023 (EUROSTAT)'!$C$4:$E$40,3,FALSE),"-")</f>
        <v>0</v>
      </c>
      <c r="I5" s="133">
        <f>IFERROR(VLOOKUP('4.3.1 Bilan P.brutes EuST 2023'!B5,'4.3.3'' J.bovins HA 2023 '!$C$4:$E$40,3,FALSE),"-")</f>
        <v>0</v>
      </c>
      <c r="J5" s="133">
        <f>IFERROR(VLOOKUP('4.3.1 Bilan P.brutes EuST 2023'!B5,'4.3.4'' G.bovins HA 2023'!$C$4:$E$40,3,FALSE),"-")</f>
        <v>0</v>
      </c>
      <c r="K5" s="133">
        <f t="shared" ref="K5:K41" si="2">SUM(I5:J5)</f>
        <v>0</v>
      </c>
      <c r="L5" s="133">
        <f t="shared" ref="L5:L41" si="3">SUM(H5:J5)</f>
        <v>0</v>
      </c>
      <c r="M5" s="133">
        <f t="shared" ref="M5:M41" si="4">SUM(C5,H5)</f>
        <v>316710</v>
      </c>
      <c r="N5" s="133">
        <f t="shared" ref="N5:N41" si="5">SUM(F5,K5)</f>
        <v>454380</v>
      </c>
      <c r="O5" s="133">
        <f t="shared" ref="O5:O41" si="6">SUM(M5:N5)</f>
        <v>771090</v>
      </c>
      <c r="Q5" s="136">
        <f t="shared" ref="Q5:Q33" si="7">M5*100/O5</f>
        <v>41.073026494961681</v>
      </c>
      <c r="R5" s="137"/>
    </row>
    <row r="6" spans="2:18" ht="30.65" customHeight="1" x14ac:dyDescent="0.35">
      <c r="B6" s="133" t="s">
        <v>229</v>
      </c>
      <c r="C6" s="133">
        <f>IFERROR(VLOOKUP('4.3.1 Bilan P.brutes EuST 2023'!B6,'4.3.2 Veaux 2023 (EUROSTAT)'!$C$4:$E$40,3,FALSE),"-")</f>
        <v>1380</v>
      </c>
      <c r="D6" s="133">
        <f>IFERROR(VLOOKUP('4.3.1 Bilan P.brutes EuST 2023'!B6,'4.3.3 J.bovins 2023 (EUROSTAT) '!$C$4:$E$40,3,FALSE),"-")</f>
        <v>2240</v>
      </c>
      <c r="E6" s="133">
        <f>IFERROR(VLOOKUP('4.3.1 Bilan P.brutes EuST 2023'!B6,'4.3.4 G.bovins 2023 (EUROSTAT)'!$C$4:$E$40,3,FALSE),"-")</f>
        <v>29420</v>
      </c>
      <c r="F6" s="133">
        <f t="shared" si="0"/>
        <v>31660</v>
      </c>
      <c r="G6" s="133">
        <f t="shared" si="1"/>
        <v>33040</v>
      </c>
      <c r="H6" s="133">
        <f>IFERROR(VLOOKUP('4.3.1 Bilan P.brutes EuST 2023'!B6,'4.3.2'' Veaux HA 2023 (EUROSTAT)'!$C$4:$E$40,3,FALSE),"-")</f>
        <v>22970</v>
      </c>
      <c r="I6" s="133">
        <f>IFERROR(VLOOKUP('4.3.1 Bilan P.brutes EuST 2023'!B6,'4.3.3'' J.bovins HA 2023 '!$C$4:$E$40,3,FALSE),"-")</f>
        <v>15660</v>
      </c>
      <c r="J6" s="133">
        <f>IFERROR(VLOOKUP('4.3.1 Bilan P.brutes EuST 2023'!B6,'4.3.4'' G.bovins HA 2023'!$C$4:$E$40,3,FALSE),"-")</f>
        <v>21220</v>
      </c>
      <c r="K6" s="133">
        <f t="shared" si="2"/>
        <v>36880</v>
      </c>
      <c r="L6" s="133">
        <f t="shared" si="3"/>
        <v>59850</v>
      </c>
      <c r="M6" s="133">
        <f t="shared" si="4"/>
        <v>24350</v>
      </c>
      <c r="N6" s="133">
        <f t="shared" si="5"/>
        <v>68540</v>
      </c>
      <c r="O6" s="133">
        <f t="shared" si="6"/>
        <v>92890</v>
      </c>
      <c r="Q6" s="136">
        <f t="shared" si="7"/>
        <v>26.213801270319735</v>
      </c>
    </row>
    <row r="7" spans="2:18" ht="30.65" customHeight="1" x14ac:dyDescent="0.35">
      <c r="B7" s="133" t="s">
        <v>341</v>
      </c>
      <c r="C7" s="133">
        <f>IFERROR(VLOOKUP('4.3.1 Bilan P.brutes EuST 2023'!B7,'4.3.2 Veaux 2023 (EUROSTAT)'!$C$4:$E$40,3,FALSE),"-")</f>
        <v>4950</v>
      </c>
      <c r="D7" s="133">
        <f>IFERROR(VLOOKUP('4.3.1 Bilan P.brutes EuST 2023'!B7,'4.3.3 J.bovins 2023 (EUROSTAT) '!$C$4:$E$40,3,FALSE),"-")</f>
        <v>2780</v>
      </c>
      <c r="E7" s="133">
        <f>IFERROR(VLOOKUP('4.3.1 Bilan P.brutes EuST 2023'!B7,'4.3.4 G.bovins 2023 (EUROSTAT)'!$C$4:$E$40,3,FALSE),"-")</f>
        <v>220510</v>
      </c>
      <c r="F7" s="133">
        <f t="shared" si="0"/>
        <v>223290</v>
      </c>
      <c r="G7" s="133">
        <f t="shared" si="1"/>
        <v>228240</v>
      </c>
      <c r="H7" s="133">
        <f>IFERROR(VLOOKUP('4.3.1 Bilan P.brutes EuST 2023'!B7,'4.3.2'' Veaux HA 2023 (EUROSTAT)'!$C$4:$E$40,3,FALSE),"-")</f>
        <v>280</v>
      </c>
      <c r="I7" s="133">
        <f>IFERROR(VLOOKUP('4.3.1 Bilan P.brutes EuST 2023'!B7,'4.3.3'' J.bovins HA 2023 '!$C$4:$E$40,3,FALSE),"-")</f>
        <v>440</v>
      </c>
      <c r="J7" s="133">
        <f>IFERROR(VLOOKUP('4.3.1 Bilan P.brutes EuST 2023'!B7,'4.3.4'' G.bovins HA 2023'!$C$4:$E$40,3,FALSE),"-")</f>
        <v>6360</v>
      </c>
      <c r="K7" s="133">
        <f t="shared" si="2"/>
        <v>6800</v>
      </c>
      <c r="L7" s="133">
        <f t="shared" si="3"/>
        <v>7080</v>
      </c>
      <c r="M7" s="133">
        <f t="shared" si="4"/>
        <v>5230</v>
      </c>
      <c r="N7" s="133">
        <f t="shared" si="5"/>
        <v>230090</v>
      </c>
      <c r="O7" s="133">
        <f t="shared" si="6"/>
        <v>235320</v>
      </c>
      <c r="Q7" s="136">
        <f t="shared" si="7"/>
        <v>2.2225055243923166</v>
      </c>
    </row>
    <row r="8" spans="2:18" ht="30.65" customHeight="1" x14ac:dyDescent="0.35">
      <c r="B8" s="133" t="s">
        <v>247</v>
      </c>
      <c r="C8" s="133">
        <f>IFERROR(VLOOKUP('4.3.1 Bilan P.brutes EuST 2023'!B8,'4.3.2 Veaux 2023 (EUROSTAT)'!$C$4:$E$40,3,FALSE),"-")</f>
        <v>960</v>
      </c>
      <c r="D8" s="133">
        <f>IFERROR(VLOOKUP('4.3.1 Bilan P.brutes EuST 2023'!B8,'4.3.3 J.bovins 2023 (EUROSTAT) '!$C$4:$E$40,3,FALSE),"-")</f>
        <v>152760</v>
      </c>
      <c r="E8" s="133">
        <f>IFERROR(VLOOKUP('4.3.1 Bilan P.brutes EuST 2023'!B8,'4.3.4 G.bovins 2023 (EUROSTAT)'!$C$4:$E$40,3,FALSE),"-")</f>
        <v>286640</v>
      </c>
      <c r="F8" s="133">
        <f t="shared" si="0"/>
        <v>439400</v>
      </c>
      <c r="G8" s="133">
        <f t="shared" si="1"/>
        <v>440360</v>
      </c>
      <c r="H8" s="133">
        <f>IFERROR(VLOOKUP('4.3.1 Bilan P.brutes EuST 2023'!B8,'4.3.2'' Veaux HA 2023 (EUROSTAT)'!$C$4:$E$40,3,FALSE),"-")</f>
        <v>0</v>
      </c>
      <c r="I8" s="133">
        <f>IFERROR(VLOOKUP('4.3.1 Bilan P.brutes EuST 2023'!B8,'4.3.3'' J.bovins HA 2023 '!$C$4:$E$40,3,FALSE),"-")</f>
        <v>360</v>
      </c>
      <c r="J8" s="133">
        <f>IFERROR(VLOOKUP('4.3.1 Bilan P.brutes EuST 2023'!B8,'4.3.4'' G.bovins HA 2023'!$C$4:$E$40,3,FALSE),"-")</f>
        <v>3140</v>
      </c>
      <c r="K8" s="133">
        <f t="shared" si="2"/>
        <v>3500</v>
      </c>
      <c r="L8" s="133">
        <f t="shared" si="3"/>
        <v>3500</v>
      </c>
      <c r="M8" s="133">
        <f t="shared" si="4"/>
        <v>960</v>
      </c>
      <c r="N8" s="133">
        <f t="shared" si="5"/>
        <v>442900</v>
      </c>
      <c r="O8" s="133">
        <f t="shared" si="6"/>
        <v>443860</v>
      </c>
      <c r="Q8" s="136">
        <f t="shared" si="7"/>
        <v>0.21628441400441581</v>
      </c>
    </row>
    <row r="9" spans="2:18" ht="30.65" customHeight="1" x14ac:dyDescent="0.35">
      <c r="B9" s="133" t="s">
        <v>209</v>
      </c>
      <c r="C9" s="133">
        <f>IFERROR(VLOOKUP('4.3.1 Bilan P.brutes EuST 2023'!B9,'4.3.2 Veaux 2023 (EUROSTAT)'!$C$4:$E$40,3,FALSE),"-")</f>
        <v>295710</v>
      </c>
      <c r="D9" s="133">
        <f>IFERROR(VLOOKUP('4.3.1 Bilan P.brutes EuST 2023'!B9,'4.3.3 J.bovins 2023 (EUROSTAT) '!$C$4:$E$40,3,FALSE),"-")</f>
        <v>16720</v>
      </c>
      <c r="E9" s="133">
        <f>IFERROR(VLOOKUP('4.3.1 Bilan P.brutes EuST 2023'!B9,'4.3.4 G.bovins 2023 (EUROSTAT)'!$C$4:$E$40,3,FALSE),"-")</f>
        <v>2690790</v>
      </c>
      <c r="F9" s="133">
        <f t="shared" si="0"/>
        <v>2707510</v>
      </c>
      <c r="G9" s="133">
        <f t="shared" si="1"/>
        <v>3003220</v>
      </c>
      <c r="H9" s="133">
        <f>IFERROR(VLOOKUP('4.3.1 Bilan P.brutes EuST 2023'!B9,'4.3.2'' Veaux HA 2023 (EUROSTAT)'!$C$4:$E$40,3,FALSE),"-")</f>
        <v>1830</v>
      </c>
      <c r="I9" s="133">
        <f>IFERROR(VLOOKUP('4.3.1 Bilan P.brutes EuST 2023'!B9,'4.3.3'' J.bovins HA 2023 '!$C$4:$E$40,3,FALSE),"-")</f>
        <v>1340</v>
      </c>
      <c r="J9" s="133">
        <f>IFERROR(VLOOKUP('4.3.1 Bilan P.brutes EuST 2023'!B9,'4.3.4'' G.bovins HA 2023'!$C$4:$E$40,3,FALSE),"-")</f>
        <v>19470</v>
      </c>
      <c r="K9" s="133">
        <f t="shared" si="2"/>
        <v>20810</v>
      </c>
      <c r="L9" s="133">
        <f t="shared" si="3"/>
        <v>22640</v>
      </c>
      <c r="M9" s="133">
        <f t="shared" si="4"/>
        <v>297540</v>
      </c>
      <c r="N9" s="133">
        <f t="shared" si="5"/>
        <v>2728320</v>
      </c>
      <c r="O9" s="133">
        <f t="shared" si="6"/>
        <v>3025860</v>
      </c>
      <c r="Q9" s="136">
        <f t="shared" si="7"/>
        <v>9.8332374928119606</v>
      </c>
    </row>
    <row r="10" spans="2:18" ht="30.65" customHeight="1" x14ac:dyDescent="0.35">
      <c r="B10" s="133" t="s">
        <v>252</v>
      </c>
      <c r="C10" s="133">
        <f>IFERROR(VLOOKUP('4.3.1 Bilan P.brutes EuST 2023'!B10,'4.3.2 Veaux 2023 (EUROSTAT)'!$C$4:$E$40,3,FALSE),"-")</f>
        <v>1840</v>
      </c>
      <c r="D10" s="133">
        <f>IFERROR(VLOOKUP('4.3.1 Bilan P.brutes EuST 2023'!B10,'4.3.3 J.bovins 2023 (EUROSTAT) '!$C$4:$E$40,3,FALSE),"-")</f>
        <v>700</v>
      </c>
      <c r="E10" s="133">
        <f>IFERROR(VLOOKUP('4.3.1 Bilan P.brutes EuST 2023'!B10,'4.3.4 G.bovins 2023 (EUROSTAT)'!$C$4:$E$40,3,FALSE),"-")</f>
        <v>27710</v>
      </c>
      <c r="F10" s="133">
        <f t="shared" si="0"/>
        <v>28410</v>
      </c>
      <c r="G10" s="133">
        <f t="shared" si="1"/>
        <v>30250</v>
      </c>
      <c r="H10" s="133">
        <f>IFERROR(VLOOKUP('4.3.1 Bilan P.brutes EuST 2023'!B10,'4.3.2'' Veaux HA 2023 (EUROSTAT)'!$C$4:$E$40,3,FALSE),"-")</f>
        <v>380</v>
      </c>
      <c r="I10" s="133">
        <f>IFERROR(VLOOKUP('4.3.1 Bilan P.brutes EuST 2023'!B10,'4.3.3'' J.bovins HA 2023 '!$C$4:$E$40,3,FALSE),"-")</f>
        <v>130</v>
      </c>
      <c r="J10" s="133">
        <f>IFERROR(VLOOKUP('4.3.1 Bilan P.brutes EuST 2023'!B10,'4.3.4'' G.bovins HA 2023'!$C$4:$E$40,3,FALSE),"-")</f>
        <v>990</v>
      </c>
      <c r="K10" s="133">
        <f t="shared" si="2"/>
        <v>1120</v>
      </c>
      <c r="L10" s="133">
        <f t="shared" si="3"/>
        <v>1500</v>
      </c>
      <c r="M10" s="133">
        <f t="shared" si="4"/>
        <v>2220</v>
      </c>
      <c r="N10" s="133">
        <f t="shared" si="5"/>
        <v>29530</v>
      </c>
      <c r="O10" s="133">
        <f t="shared" si="6"/>
        <v>31750</v>
      </c>
      <c r="Q10" s="136">
        <f t="shared" si="7"/>
        <v>6.9921259842519685</v>
      </c>
    </row>
    <row r="11" spans="2:18" ht="30.65" customHeight="1" x14ac:dyDescent="0.35">
      <c r="B11" s="133" t="s">
        <v>278</v>
      </c>
      <c r="C11" s="133">
        <f>IFERROR(VLOOKUP('4.3.1 Bilan P.brutes EuST 2023'!B11,'4.3.2 Veaux 2023 (EUROSTAT)'!$C$4:$E$40,3,FALSE),"-")</f>
        <v>30780</v>
      </c>
      <c r="D11" s="133">
        <f>IFERROR(VLOOKUP('4.3.1 Bilan P.brutes EuST 2023'!B11,'4.3.3 J.bovins 2023 (EUROSTAT) '!$C$4:$E$40,3,FALSE),"-")</f>
        <v>6980</v>
      </c>
      <c r="E11" s="133">
        <f>IFERROR(VLOOKUP('4.3.1 Bilan P.brutes EuST 2023'!B11,'4.3.4 G.bovins 2023 (EUROSTAT)'!$C$4:$E$40,3,FALSE),"-")</f>
        <v>1832740</v>
      </c>
      <c r="F11" s="133">
        <f t="shared" si="0"/>
        <v>1839720</v>
      </c>
      <c r="G11" s="133">
        <f t="shared" si="1"/>
        <v>1870500</v>
      </c>
      <c r="H11" s="133">
        <f>IFERROR(VLOOKUP('4.3.1 Bilan P.brutes EuST 2023'!B11,'4.3.2'' Veaux HA 2023 (EUROSTAT)'!$C$4:$E$40,3,FALSE),"-")</f>
        <v>0</v>
      </c>
      <c r="I11" s="133">
        <f>IFERROR(VLOOKUP('4.3.1 Bilan P.brutes EuST 2023'!B11,'4.3.3'' J.bovins HA 2023 '!$C$4:$E$40,3,FALSE),"-")</f>
        <v>0</v>
      </c>
      <c r="J11" s="133">
        <f>IFERROR(VLOOKUP('4.3.1 Bilan P.brutes EuST 2023'!B11,'4.3.4'' G.bovins HA 2023'!$C$4:$E$40,3,FALSE),"-")</f>
        <v>0</v>
      </c>
      <c r="K11" s="133">
        <f t="shared" si="2"/>
        <v>0</v>
      </c>
      <c r="L11" s="133">
        <f t="shared" si="3"/>
        <v>0</v>
      </c>
      <c r="M11" s="133">
        <f t="shared" si="4"/>
        <v>30780</v>
      </c>
      <c r="N11" s="133">
        <f t="shared" si="5"/>
        <v>1839720</v>
      </c>
      <c r="O11" s="133">
        <f t="shared" si="6"/>
        <v>1870500</v>
      </c>
      <c r="Q11" s="136">
        <f t="shared" si="7"/>
        <v>1.6455493183640737</v>
      </c>
    </row>
    <row r="12" spans="2:18" ht="30.65" customHeight="1" x14ac:dyDescent="0.35">
      <c r="B12" s="133" t="s">
        <v>263</v>
      </c>
      <c r="C12" s="133">
        <f>IFERROR(VLOOKUP('4.3.1 Bilan P.brutes EuST 2023'!B12,'4.3.2 Veaux 2023 (EUROSTAT)'!$C$4:$E$40,3,FALSE),"-")</f>
        <v>7010</v>
      </c>
      <c r="D12" s="133">
        <f>IFERROR(VLOOKUP('4.3.1 Bilan P.brutes EuST 2023'!B12,'4.3.3 J.bovins 2023 (EUROSTAT) '!$C$4:$E$40,3,FALSE),"-")</f>
        <v>43900</v>
      </c>
      <c r="E12" s="133">
        <f>IFERROR(VLOOKUP('4.3.1 Bilan P.brutes EuST 2023'!B12,'4.3.4 G.bovins 2023 (EUROSTAT)'!$C$4:$E$40,3,FALSE),"-")</f>
        <v>100980</v>
      </c>
      <c r="F12" s="133">
        <f t="shared" si="0"/>
        <v>144880</v>
      </c>
      <c r="G12" s="133">
        <f t="shared" si="1"/>
        <v>151890</v>
      </c>
      <c r="H12" s="133">
        <f>IFERROR(VLOOKUP('4.3.1 Bilan P.brutes EuST 2023'!B12,'4.3.2'' Veaux HA 2023 (EUROSTAT)'!$C$4:$E$40,3,FALSE),"-")</f>
        <v>70</v>
      </c>
      <c r="I12" s="133">
        <f>IFERROR(VLOOKUP('4.3.1 Bilan P.brutes EuST 2023'!B12,'4.3.3'' J.bovins HA 2023 '!$C$4:$E$40,3,FALSE),"-")</f>
        <v>0</v>
      </c>
      <c r="J12" s="133">
        <f>IFERROR(VLOOKUP('4.3.1 Bilan P.brutes EuST 2023'!B12,'4.3.4'' G.bovins HA 2023'!$C$4:$E$40,3,FALSE),"-")</f>
        <v>0</v>
      </c>
      <c r="K12" s="133">
        <f t="shared" si="2"/>
        <v>0</v>
      </c>
      <c r="L12" s="133">
        <f t="shared" si="3"/>
        <v>70</v>
      </c>
      <c r="M12" s="133">
        <f t="shared" si="4"/>
        <v>7080</v>
      </c>
      <c r="N12" s="133">
        <f t="shared" si="5"/>
        <v>144880</v>
      </c>
      <c r="O12" s="133">
        <f t="shared" si="6"/>
        <v>151960</v>
      </c>
      <c r="Q12" s="136">
        <f t="shared" si="7"/>
        <v>4.6591208212687549</v>
      </c>
    </row>
    <row r="13" spans="2:18" ht="30.65" customHeight="1" x14ac:dyDescent="0.35">
      <c r="B13" s="133" t="s">
        <v>251</v>
      </c>
      <c r="C13" s="133">
        <f>IFERROR(VLOOKUP('4.3.1 Bilan P.brutes EuST 2023'!B13,'4.3.2 Veaux 2023 (EUROSTAT)'!$C$4:$E$40,3,FALSE),"-")</f>
        <v>61150</v>
      </c>
      <c r="D13" s="133">
        <f>IFERROR(VLOOKUP('4.3.1 Bilan P.brutes EuST 2023'!B13,'4.3.3 J.bovins 2023 (EUROSTAT) '!$C$4:$E$40,3,FALSE),"-")</f>
        <v>755940</v>
      </c>
      <c r="E13" s="133">
        <f>IFERROR(VLOOKUP('4.3.1 Bilan P.brutes EuST 2023'!B13,'4.3.4 G.bovins 2023 (EUROSTAT)'!$C$4:$E$40,3,FALSE),"-")</f>
        <v>1633420</v>
      </c>
      <c r="F13" s="133">
        <f t="shared" si="0"/>
        <v>2389360</v>
      </c>
      <c r="G13" s="133">
        <f t="shared" si="1"/>
        <v>2450510</v>
      </c>
      <c r="H13" s="133">
        <f>IFERROR(VLOOKUP('4.3.1 Bilan P.brutes EuST 2023'!B13,'4.3.2'' Veaux HA 2023 (EUROSTAT)'!$C$4:$E$40,3,FALSE),"-")</f>
        <v>0</v>
      </c>
      <c r="I13" s="133">
        <f>IFERROR(VLOOKUP('4.3.1 Bilan P.brutes EuST 2023'!B13,'4.3.3'' J.bovins HA 2023 '!$C$4:$E$40,3,FALSE),"-")</f>
        <v>0</v>
      </c>
      <c r="J13" s="133">
        <f>IFERROR(VLOOKUP('4.3.1 Bilan P.brutes EuST 2023'!B13,'4.3.4'' G.bovins HA 2023'!$C$4:$E$40,3,FALSE),"-")</f>
        <v>0</v>
      </c>
      <c r="K13" s="133">
        <f t="shared" si="2"/>
        <v>0</v>
      </c>
      <c r="L13" s="133">
        <f t="shared" si="3"/>
        <v>0</v>
      </c>
      <c r="M13" s="133">
        <f t="shared" si="4"/>
        <v>61150</v>
      </c>
      <c r="N13" s="133">
        <f t="shared" si="5"/>
        <v>2389360</v>
      </c>
      <c r="O13" s="133">
        <f t="shared" si="6"/>
        <v>2450510</v>
      </c>
      <c r="Q13" s="136">
        <f t="shared" si="7"/>
        <v>2.4953989169601432</v>
      </c>
    </row>
    <row r="14" spans="2:18" ht="30.65" customHeight="1" x14ac:dyDescent="0.35">
      <c r="B14" s="133" t="s">
        <v>258</v>
      </c>
      <c r="C14" s="133">
        <f>IFERROR(VLOOKUP('4.3.1 Bilan P.brutes EuST 2023'!B14,'4.3.2 Veaux 2023 (EUROSTAT)'!$C$4:$E$40,3,FALSE),"-")</f>
        <v>1029450</v>
      </c>
      <c r="D14" s="133">
        <f>IFERROR(VLOOKUP('4.3.1 Bilan P.brutes EuST 2023'!B14,'4.3.3 J.bovins 2023 (EUROSTAT) '!$C$4:$E$40,3,FALSE),"-")</f>
        <v>64090</v>
      </c>
      <c r="E14" s="133">
        <f>IFERROR(VLOOKUP('4.3.1 Bilan P.brutes EuST 2023'!B14,'4.3.4 G.bovins 2023 (EUROSTAT)'!$C$4:$E$40,3,FALSE),"-")</f>
        <v>2944520</v>
      </c>
      <c r="F14" s="133">
        <f t="shared" si="0"/>
        <v>3008610</v>
      </c>
      <c r="G14" s="133">
        <f t="shared" si="1"/>
        <v>4038060</v>
      </c>
      <c r="H14" s="133">
        <f>IFERROR(VLOOKUP('4.3.1 Bilan P.brutes EuST 2023'!B14,'4.3.2'' Veaux HA 2023 (EUROSTAT)'!$C$4:$E$40,3,FALSE),"-")</f>
        <v>0</v>
      </c>
      <c r="I14" s="133">
        <f>IFERROR(VLOOKUP('4.3.1 Bilan P.brutes EuST 2023'!B14,'4.3.3'' J.bovins HA 2023 '!$C$4:$E$40,3,FALSE),"-")</f>
        <v>0</v>
      </c>
      <c r="J14" s="133">
        <f>IFERROR(VLOOKUP('4.3.1 Bilan P.brutes EuST 2023'!B14,'4.3.4'' G.bovins HA 2023'!$C$4:$E$40,3,FALSE),"-")</f>
        <v>0</v>
      </c>
      <c r="K14" s="133">
        <f t="shared" si="2"/>
        <v>0</v>
      </c>
      <c r="L14" s="133">
        <f t="shared" si="3"/>
        <v>0</v>
      </c>
      <c r="M14" s="133">
        <f t="shared" si="4"/>
        <v>1029450</v>
      </c>
      <c r="N14" s="133">
        <f t="shared" si="5"/>
        <v>3008610</v>
      </c>
      <c r="O14" s="133">
        <f t="shared" si="6"/>
        <v>4038060</v>
      </c>
      <c r="Q14" s="136">
        <f t="shared" si="7"/>
        <v>25.493677657092764</v>
      </c>
    </row>
    <row r="15" spans="2:18" ht="30.65" customHeight="1" x14ac:dyDescent="0.35">
      <c r="B15" s="133" t="s">
        <v>245</v>
      </c>
      <c r="C15" s="133">
        <f>IFERROR(VLOOKUP('4.3.1 Bilan P.brutes EuST 2023'!B15,'4.3.2 Veaux 2023 (EUROSTAT)'!$C$4:$E$40,3,FALSE),"-")</f>
        <v>38300</v>
      </c>
      <c r="D15" s="133">
        <f>IFERROR(VLOOKUP('4.3.1 Bilan P.brutes EuST 2023'!B15,'4.3.3 J.bovins 2023 (EUROSTAT) '!$C$4:$E$40,3,FALSE),"-")</f>
        <v>3800</v>
      </c>
      <c r="E15" s="133">
        <f>IFERROR(VLOOKUP('4.3.1 Bilan P.brutes EuST 2023'!B15,'4.3.4 G.bovins 2023 (EUROSTAT)'!$C$4:$E$40,3,FALSE),"-")</f>
        <v>116700</v>
      </c>
      <c r="F15" s="133">
        <f t="shared" si="0"/>
        <v>120500</v>
      </c>
      <c r="G15" s="133">
        <f t="shared" si="1"/>
        <v>158800</v>
      </c>
      <c r="H15" s="133">
        <f>IFERROR(VLOOKUP('4.3.1 Bilan P.brutes EuST 2023'!B15,'4.3.2'' Veaux HA 2023 (EUROSTAT)'!$C$4:$E$40,3,FALSE),"-")</f>
        <v>0</v>
      </c>
      <c r="I15" s="133">
        <f>IFERROR(VLOOKUP('4.3.1 Bilan P.brutes EuST 2023'!B15,'4.3.3'' J.bovins HA 2023 '!$C$4:$E$40,3,FALSE),"-")</f>
        <v>0</v>
      </c>
      <c r="J15" s="133">
        <f>IFERROR(VLOOKUP('4.3.1 Bilan P.brutes EuST 2023'!B15,'4.3.4'' G.bovins HA 2023'!$C$4:$E$40,3,FALSE),"-")</f>
        <v>0</v>
      </c>
      <c r="K15" s="133">
        <f t="shared" si="2"/>
        <v>0</v>
      </c>
      <c r="L15" s="133">
        <f t="shared" si="3"/>
        <v>0</v>
      </c>
      <c r="M15" s="133">
        <f t="shared" si="4"/>
        <v>38300</v>
      </c>
      <c r="N15" s="133">
        <f t="shared" si="5"/>
        <v>120500</v>
      </c>
      <c r="O15" s="133">
        <f t="shared" si="6"/>
        <v>158800</v>
      </c>
      <c r="Q15" s="136">
        <f t="shared" si="7"/>
        <v>24.1183879093199</v>
      </c>
    </row>
    <row r="16" spans="2:18" ht="30.65" customHeight="1" x14ac:dyDescent="0.35">
      <c r="B16" s="133" t="s">
        <v>282</v>
      </c>
      <c r="C16" s="133">
        <f>IFERROR(VLOOKUP('4.3.1 Bilan P.brutes EuST 2023'!B16,'4.3.2 Veaux 2023 (EUROSTAT)'!$C$4:$E$40,3,FALSE),"-")</f>
        <v>601670</v>
      </c>
      <c r="D16" s="133">
        <f>IFERROR(VLOOKUP('4.3.1 Bilan P.brutes EuST 2023'!B16,'4.3.3 J.bovins 2023 (EUROSTAT) '!$C$4:$E$40,3,FALSE),"-")</f>
        <v>73990</v>
      </c>
      <c r="E16" s="133">
        <f>IFERROR(VLOOKUP('4.3.1 Bilan P.brutes EuST 2023'!B16,'4.3.4 G.bovins 2023 (EUROSTAT)'!$C$4:$E$40,3,FALSE),"-")</f>
        <v>1865490</v>
      </c>
      <c r="F16" s="133">
        <f t="shared" si="0"/>
        <v>1939480</v>
      </c>
      <c r="G16" s="133">
        <f t="shared" si="1"/>
        <v>2541150</v>
      </c>
      <c r="H16" s="133">
        <f>IFERROR(VLOOKUP('4.3.1 Bilan P.brutes EuST 2023'!B16,'4.3.2'' Veaux HA 2023 (EUROSTAT)'!$C$4:$E$40,3,FALSE),"-")</f>
        <v>0</v>
      </c>
      <c r="I16" s="133">
        <f>IFERROR(VLOOKUP('4.3.1 Bilan P.brutes EuST 2023'!B16,'4.3.3'' J.bovins HA 2023 '!$C$4:$E$40,3,FALSE),"-")</f>
        <v>0</v>
      </c>
      <c r="J16" s="133">
        <f>IFERROR(VLOOKUP('4.3.1 Bilan P.brutes EuST 2023'!B16,'4.3.4'' G.bovins HA 2023'!$C$4:$E$40,3,FALSE),"-")</f>
        <v>0</v>
      </c>
      <c r="K16" s="133">
        <f t="shared" si="2"/>
        <v>0</v>
      </c>
      <c r="L16" s="133">
        <f t="shared" si="3"/>
        <v>0</v>
      </c>
      <c r="M16" s="133">
        <f t="shared" si="4"/>
        <v>601670</v>
      </c>
      <c r="N16" s="133">
        <f t="shared" si="5"/>
        <v>1939480</v>
      </c>
      <c r="O16" s="133">
        <f t="shared" si="6"/>
        <v>2541150</v>
      </c>
      <c r="Q16" s="136">
        <f t="shared" si="7"/>
        <v>23.677075339905162</v>
      </c>
    </row>
    <row r="17" spans="2:17" ht="30.65" customHeight="1" x14ac:dyDescent="0.35">
      <c r="B17" s="133" t="s">
        <v>238</v>
      </c>
      <c r="C17" s="133">
        <f>IFERROR(VLOOKUP('4.3.1 Bilan P.brutes EuST 2023'!B17,'4.3.2 Veaux 2023 (EUROSTAT)'!$C$4:$E$40,3,FALSE),"-")</f>
        <v>480</v>
      </c>
      <c r="D17" s="133">
        <f>IFERROR(VLOOKUP('4.3.1 Bilan P.brutes EuST 2023'!B17,'4.3.3 J.bovins 2023 (EUROSTAT) '!$C$4:$E$40,3,FALSE),"-")</f>
        <v>4880</v>
      </c>
      <c r="E17" s="133">
        <f>IFERROR(VLOOKUP('4.3.1 Bilan P.brutes EuST 2023'!B17,'4.3.4 G.bovins 2023 (EUROSTAT)'!$C$4:$E$40,3,FALSE),"-")</f>
        <v>13580</v>
      </c>
      <c r="F17" s="133">
        <f t="shared" si="0"/>
        <v>18460</v>
      </c>
      <c r="G17" s="133">
        <f t="shared" si="1"/>
        <v>18940</v>
      </c>
      <c r="H17" s="133">
        <f>IFERROR(VLOOKUP('4.3.1 Bilan P.brutes EuST 2023'!B17,'4.3.2'' Veaux HA 2023 (EUROSTAT)'!$C$4:$E$40,3,FALSE),"-")</f>
        <v>0</v>
      </c>
      <c r="I17" s="133">
        <f>IFERROR(VLOOKUP('4.3.1 Bilan P.brutes EuST 2023'!B17,'4.3.3'' J.bovins HA 2023 '!$C$4:$E$40,3,FALSE),"-")</f>
        <v>0</v>
      </c>
      <c r="J17" s="133">
        <f>IFERROR(VLOOKUP('4.3.1 Bilan P.brutes EuST 2023'!B17,'4.3.4'' G.bovins HA 2023'!$C$4:$E$40,3,FALSE),"-")</f>
        <v>0</v>
      </c>
      <c r="K17" s="133">
        <f t="shared" si="2"/>
        <v>0</v>
      </c>
      <c r="L17" s="133">
        <f t="shared" si="3"/>
        <v>0</v>
      </c>
      <c r="M17" s="133">
        <f t="shared" si="4"/>
        <v>480</v>
      </c>
      <c r="N17" s="133">
        <f t="shared" si="5"/>
        <v>18460</v>
      </c>
      <c r="O17" s="133">
        <f t="shared" si="6"/>
        <v>18940</v>
      </c>
      <c r="Q17" s="136">
        <f t="shared" si="7"/>
        <v>2.5343189017951424</v>
      </c>
    </row>
    <row r="18" spans="2:17" ht="30.65" customHeight="1" x14ac:dyDescent="0.35">
      <c r="B18" s="133" t="s">
        <v>292</v>
      </c>
      <c r="C18" s="133">
        <f>IFERROR(VLOOKUP('4.3.1 Bilan P.brutes EuST 2023'!B18,'4.3.2 Veaux 2023 (EUROSTAT)'!$C$4:$E$40,3,FALSE),"-")</f>
        <v>8910</v>
      </c>
      <c r="D18" s="133">
        <f>IFERROR(VLOOKUP('4.3.1 Bilan P.brutes EuST 2023'!B18,'4.3.3 J.bovins 2023 (EUROSTAT) '!$C$4:$E$40,3,FALSE),"-")</f>
        <v>2710</v>
      </c>
      <c r="E18" s="133">
        <f>IFERROR(VLOOKUP('4.3.1 Bilan P.brutes EuST 2023'!B18,'4.3.4 G.bovins 2023 (EUROSTAT)'!$C$4:$E$40,3,FALSE),"-")</f>
        <v>61010</v>
      </c>
      <c r="F18" s="133">
        <f t="shared" si="0"/>
        <v>63720</v>
      </c>
      <c r="G18" s="133">
        <f t="shared" si="1"/>
        <v>72630</v>
      </c>
      <c r="H18" s="133">
        <f>IFERROR(VLOOKUP('4.3.1 Bilan P.brutes EuST 2023'!B18,'4.3.2'' Veaux HA 2023 (EUROSTAT)'!$C$4:$E$40,3,FALSE),"-")</f>
        <v>6820</v>
      </c>
      <c r="I18" s="133">
        <f>IFERROR(VLOOKUP('4.3.1 Bilan P.brutes EuST 2023'!B18,'4.3.3'' J.bovins HA 2023 '!$C$4:$E$40,3,FALSE),"-")</f>
        <v>1290</v>
      </c>
      <c r="J18" s="133">
        <f>IFERROR(VLOOKUP('4.3.1 Bilan P.brutes EuST 2023'!B18,'4.3.4'' G.bovins HA 2023'!$C$4:$E$40,3,FALSE),"-")</f>
        <v>4280</v>
      </c>
      <c r="K18" s="133">
        <f t="shared" si="2"/>
        <v>5570</v>
      </c>
      <c r="L18" s="133">
        <f t="shared" si="3"/>
        <v>12390</v>
      </c>
      <c r="M18" s="133">
        <f t="shared" si="4"/>
        <v>15730</v>
      </c>
      <c r="N18" s="133">
        <f t="shared" si="5"/>
        <v>69290</v>
      </c>
      <c r="O18" s="133">
        <f t="shared" si="6"/>
        <v>85020</v>
      </c>
      <c r="Q18" s="136">
        <f t="shared" si="7"/>
        <v>18.501529051987767</v>
      </c>
    </row>
    <row r="19" spans="2:17" ht="30.65" customHeight="1" x14ac:dyDescent="0.35">
      <c r="B19" s="133" t="s">
        <v>297</v>
      </c>
      <c r="C19" s="133">
        <f>IFERROR(VLOOKUP('4.3.1 Bilan P.brutes EuST 2023'!B19,'4.3.2 Veaux 2023 (EUROSTAT)'!$C$4:$E$40,3,FALSE),"-")</f>
        <v>5950</v>
      </c>
      <c r="D19" s="133">
        <f>IFERROR(VLOOKUP('4.3.1 Bilan P.brutes EuST 2023'!B19,'4.3.3 J.bovins 2023 (EUROSTAT) '!$C$4:$E$40,3,FALSE),"-")</f>
        <v>1220</v>
      </c>
      <c r="E19" s="133">
        <f>IFERROR(VLOOKUP('4.3.1 Bilan P.brutes EuST 2023'!B19,'4.3.4 G.bovins 2023 (EUROSTAT)'!$C$4:$E$40,3,FALSE),"-")</f>
        <v>147360</v>
      </c>
      <c r="F19" s="133">
        <f t="shared" si="0"/>
        <v>148580</v>
      </c>
      <c r="G19" s="133">
        <f t="shared" si="1"/>
        <v>154530</v>
      </c>
      <c r="H19" s="133">
        <f>IFERROR(VLOOKUP('4.3.1 Bilan P.brutes EuST 2023'!B19,'4.3.2'' Veaux HA 2023 (EUROSTAT)'!$C$4:$E$40,3,FALSE),"-")</f>
        <v>6730</v>
      </c>
      <c r="I19" s="133">
        <f>IFERROR(VLOOKUP('4.3.1 Bilan P.brutes EuST 2023'!B19,'4.3.3'' J.bovins HA 2023 '!$C$4:$E$40,3,FALSE),"-")</f>
        <v>1360</v>
      </c>
      <c r="J19" s="133">
        <f>IFERROR(VLOOKUP('4.3.1 Bilan P.brutes EuST 2023'!B19,'4.3.4'' G.bovins HA 2023'!$C$4:$E$40,3,FALSE),"-")</f>
        <v>8010</v>
      </c>
      <c r="K19" s="133">
        <f t="shared" si="2"/>
        <v>9370</v>
      </c>
      <c r="L19" s="133">
        <f t="shared" si="3"/>
        <v>16100</v>
      </c>
      <c r="M19" s="133">
        <f t="shared" si="4"/>
        <v>12680</v>
      </c>
      <c r="N19" s="133">
        <f t="shared" si="5"/>
        <v>157950</v>
      </c>
      <c r="O19" s="133">
        <f t="shared" si="6"/>
        <v>170630</v>
      </c>
      <c r="Q19" s="136">
        <f t="shared" si="7"/>
        <v>7.4312840649358263</v>
      </c>
    </row>
    <row r="20" spans="2:17" ht="30.65" customHeight="1" x14ac:dyDescent="0.35">
      <c r="B20" s="133" t="s">
        <v>298</v>
      </c>
      <c r="C20" s="133">
        <f>IFERROR(VLOOKUP('4.3.1 Bilan P.brutes EuST 2023'!B20,'4.3.2 Veaux 2023 (EUROSTAT)'!$C$4:$E$40,3,FALSE),"-")</f>
        <v>400</v>
      </c>
      <c r="D20" s="133">
        <f>IFERROR(VLOOKUP('4.3.1 Bilan P.brutes EuST 2023'!B20,'4.3.3 J.bovins 2023 (EUROSTAT) '!$C$4:$E$40,3,FALSE),"-")</f>
        <v>760</v>
      </c>
      <c r="E20" s="133">
        <f>IFERROR(VLOOKUP('4.3.1 Bilan P.brutes EuST 2023'!B20,'4.3.4 G.bovins 2023 (EUROSTAT)'!$C$4:$E$40,3,FALSE),"-")</f>
        <v>24240</v>
      </c>
      <c r="F20" s="133">
        <f t="shared" si="0"/>
        <v>25000</v>
      </c>
      <c r="G20" s="133">
        <f t="shared" si="1"/>
        <v>25400</v>
      </c>
      <c r="H20" s="133">
        <f>IFERROR(VLOOKUP('4.3.1 Bilan P.brutes EuST 2023'!B20,'4.3.2'' Veaux HA 2023 (EUROSTAT)'!$C$4:$E$40,3,FALSE),"-")</f>
        <v>60</v>
      </c>
      <c r="I20" s="133">
        <f>IFERROR(VLOOKUP('4.3.1 Bilan P.brutes EuST 2023'!B20,'4.3.3'' J.bovins HA 2023 '!$C$4:$E$40,3,FALSE),"-")</f>
        <v>70</v>
      </c>
      <c r="J20" s="133">
        <f>IFERROR(VLOOKUP('4.3.1 Bilan P.brutes EuST 2023'!B20,'4.3.4'' G.bovins HA 2023'!$C$4:$E$40,3,FALSE),"-")</f>
        <v>110</v>
      </c>
      <c r="K20" s="133">
        <f t="shared" si="2"/>
        <v>180</v>
      </c>
      <c r="L20" s="133">
        <f t="shared" si="3"/>
        <v>240</v>
      </c>
      <c r="M20" s="133">
        <f t="shared" si="4"/>
        <v>460</v>
      </c>
      <c r="N20" s="133">
        <f t="shared" si="5"/>
        <v>25180</v>
      </c>
      <c r="O20" s="133">
        <f t="shared" si="6"/>
        <v>25640</v>
      </c>
      <c r="Q20" s="136">
        <f t="shared" si="7"/>
        <v>1.7940717628705147</v>
      </c>
    </row>
    <row r="21" spans="2:17" ht="30.65" customHeight="1" x14ac:dyDescent="0.35">
      <c r="B21" s="133" t="s">
        <v>272</v>
      </c>
      <c r="C21" s="133">
        <f>IFERROR(VLOOKUP('4.3.1 Bilan P.brutes EuST 2023'!B21,'4.3.2 Veaux 2023 (EUROSTAT)'!$C$4:$E$40,3,FALSE),"-")</f>
        <v>3200</v>
      </c>
      <c r="D21" s="133">
        <f>IFERROR(VLOOKUP('4.3.1 Bilan P.brutes EuST 2023'!B21,'4.3.3 J.bovins 2023 (EUROSTAT) '!$C$4:$E$40,3,FALSE),"-")</f>
        <v>2680</v>
      </c>
      <c r="E21" s="133">
        <f>IFERROR(VLOOKUP('4.3.1 Bilan P.brutes EuST 2023'!B21,'4.3.4 G.bovins 2023 (EUROSTAT)'!$C$4:$E$40,3,FALSE),"-")</f>
        <v>82830</v>
      </c>
      <c r="F21" s="133">
        <f t="shared" si="0"/>
        <v>85510</v>
      </c>
      <c r="G21" s="133">
        <f t="shared" si="1"/>
        <v>88710</v>
      </c>
      <c r="H21" s="133">
        <f>IFERROR(VLOOKUP('4.3.1 Bilan P.brutes EuST 2023'!B21,'4.3.2'' Veaux HA 2023 (EUROSTAT)'!$C$4:$E$40,3,FALSE),"-")</f>
        <v>910</v>
      </c>
      <c r="I21" s="133">
        <f>IFERROR(VLOOKUP('4.3.1 Bilan P.brutes EuST 2023'!B21,'4.3.3'' J.bovins HA 2023 '!$C$4:$E$40,3,FALSE),"-")</f>
        <v>1080</v>
      </c>
      <c r="J21" s="133">
        <f>IFERROR(VLOOKUP('4.3.1 Bilan P.brutes EuST 2023'!B21,'4.3.4'' G.bovins HA 2023'!$C$4:$E$40,3,FALSE),"-")</f>
        <v>2800</v>
      </c>
      <c r="K21" s="133">
        <f t="shared" si="2"/>
        <v>3880</v>
      </c>
      <c r="L21" s="133">
        <f t="shared" si="3"/>
        <v>4790</v>
      </c>
      <c r="M21" s="133">
        <f t="shared" si="4"/>
        <v>4110</v>
      </c>
      <c r="N21" s="133">
        <f t="shared" si="5"/>
        <v>89390</v>
      </c>
      <c r="O21" s="133">
        <f t="shared" si="6"/>
        <v>93500</v>
      </c>
      <c r="Q21" s="136">
        <f t="shared" si="7"/>
        <v>4.3957219251336896</v>
      </c>
    </row>
    <row r="22" spans="2:17" ht="30.65" customHeight="1" x14ac:dyDescent="0.35">
      <c r="B22" s="133" t="s">
        <v>304</v>
      </c>
      <c r="C22" s="133">
        <f>IFERROR(VLOOKUP('4.3.1 Bilan P.brutes EuST 2023'!B22,'4.3.2 Veaux 2023 (EUROSTAT)'!$C$4:$E$40,3,FALSE),"-")</f>
        <v>10</v>
      </c>
      <c r="D22" s="133">
        <f>IFERROR(VLOOKUP('4.3.1 Bilan P.brutes EuST 2023'!B22,'4.3.3 J.bovins 2023 (EUROSTAT) '!$C$4:$E$40,3,FALSE),"-")</f>
        <v>100</v>
      </c>
      <c r="E22" s="133">
        <f>IFERROR(VLOOKUP('4.3.1 Bilan P.brutes EuST 2023'!B22,'4.3.4 G.bovins 2023 (EUROSTAT)'!$C$4:$E$40,3,FALSE),"-")</f>
        <v>3850</v>
      </c>
      <c r="F22" s="133">
        <f t="shared" si="0"/>
        <v>3950</v>
      </c>
      <c r="G22" s="133">
        <f t="shared" si="1"/>
        <v>3960</v>
      </c>
      <c r="H22" s="133">
        <f>IFERROR(VLOOKUP('4.3.1 Bilan P.brutes EuST 2023'!B22,'4.3.2'' Veaux HA 2023 (EUROSTAT)'!$C$4:$E$40,3,FALSE),"-")</f>
        <v>0</v>
      </c>
      <c r="I22" s="133">
        <f>IFERROR(VLOOKUP('4.3.1 Bilan P.brutes EuST 2023'!B22,'4.3.3'' J.bovins HA 2023 '!$C$4:$E$40,3,FALSE),"-")</f>
        <v>0</v>
      </c>
      <c r="J22" s="133">
        <f>IFERROR(VLOOKUP('4.3.1 Bilan P.brutes EuST 2023'!B22,'4.3.4'' G.bovins HA 2023'!$C$4:$E$40,3,FALSE),"-")</f>
        <v>0</v>
      </c>
      <c r="K22" s="133">
        <f t="shared" si="2"/>
        <v>0</v>
      </c>
      <c r="L22" s="133">
        <f t="shared" si="3"/>
        <v>0</v>
      </c>
      <c r="M22" s="133">
        <f t="shared" si="4"/>
        <v>10</v>
      </c>
      <c r="N22" s="133">
        <f t="shared" si="5"/>
        <v>3950</v>
      </c>
      <c r="O22" s="133">
        <f t="shared" si="6"/>
        <v>3960</v>
      </c>
      <c r="Q22" s="136">
        <f t="shared" si="7"/>
        <v>0.25252525252525254</v>
      </c>
    </row>
    <row r="23" spans="2:17" ht="30.65" customHeight="1" x14ac:dyDescent="0.35">
      <c r="B23" s="133" t="s">
        <v>528</v>
      </c>
      <c r="C23" s="133">
        <f>IFERROR(VLOOKUP('4.3.1 Bilan P.brutes EuST 2023'!B23,'4.3.2 Veaux 2023 (EUROSTAT)'!$C$4:$E$40,3,FALSE),"-")</f>
        <v>1405600</v>
      </c>
      <c r="D23" s="133">
        <f>IFERROR(VLOOKUP('4.3.1 Bilan P.brutes EuST 2023'!B23,'4.3.3 J.bovins 2023 (EUROSTAT) '!$C$4:$E$40,3,FALSE),"-")</f>
        <v>151850</v>
      </c>
      <c r="E23" s="133">
        <f>IFERROR(VLOOKUP('4.3.1 Bilan P.brutes EuST 2023'!B23,'4.3.4 G.bovins 2023 (EUROSTAT)'!$C$4:$E$40,3,FALSE),"-")</f>
        <v>584930</v>
      </c>
      <c r="F23" s="133">
        <f t="shared" si="0"/>
        <v>736780</v>
      </c>
      <c r="G23" s="133">
        <f t="shared" si="1"/>
        <v>2142380</v>
      </c>
      <c r="H23" s="133">
        <f>IFERROR(VLOOKUP('4.3.1 Bilan P.brutes EuST 2023'!B23,'4.3.2'' Veaux HA 2023 (EUROSTAT)'!$C$4:$E$40,3,FALSE),"-")</f>
        <v>0</v>
      </c>
      <c r="I23" s="133">
        <f>IFERROR(VLOOKUP('4.3.1 Bilan P.brutes EuST 2023'!B23,'4.3.3'' J.bovins HA 2023 '!$C$4:$E$40,3,FALSE),"-")</f>
        <v>0</v>
      </c>
      <c r="J23" s="133">
        <f>IFERROR(VLOOKUP('4.3.1 Bilan P.brutes EuST 2023'!B23,'4.3.4'' G.bovins HA 2023'!$C$4:$E$40,3,FALSE),"-")</f>
        <v>0</v>
      </c>
      <c r="K23" s="133">
        <f t="shared" si="2"/>
        <v>0</v>
      </c>
      <c r="L23" s="133">
        <f t="shared" si="3"/>
        <v>0</v>
      </c>
      <c r="M23" s="133">
        <f t="shared" si="4"/>
        <v>1405600</v>
      </c>
      <c r="N23" s="133">
        <f t="shared" si="5"/>
        <v>736780</v>
      </c>
      <c r="O23" s="133">
        <f t="shared" si="6"/>
        <v>2142380</v>
      </c>
      <c r="Q23" s="136">
        <f t="shared" si="7"/>
        <v>65.609275665381489</v>
      </c>
    </row>
    <row r="24" spans="2:17" ht="30.65" customHeight="1" x14ac:dyDescent="0.35">
      <c r="B24" s="133" t="s">
        <v>216</v>
      </c>
      <c r="C24" s="133">
        <f>IFERROR(VLOOKUP('4.3.1 Bilan P.brutes EuST 2023'!B24,'4.3.2 Veaux 2023 (EUROSTAT)'!$C$4:$E$40,3,FALSE),"-")</f>
        <v>52850</v>
      </c>
      <c r="D24" s="133">
        <f>IFERROR(VLOOKUP('4.3.1 Bilan P.brutes EuST 2023'!B24,'4.3.3 J.bovins 2023 (EUROSTAT) '!$C$4:$E$40,3,FALSE),"-")</f>
        <v>17420</v>
      </c>
      <c r="E24" s="133">
        <f>IFERROR(VLOOKUP('4.3.1 Bilan P.brutes EuST 2023'!B24,'4.3.4 G.bovins 2023 (EUROSTAT)'!$C$4:$E$40,3,FALSE),"-")</f>
        <v>550220</v>
      </c>
      <c r="F24" s="133">
        <f t="shared" si="0"/>
        <v>567640</v>
      </c>
      <c r="G24" s="133">
        <f t="shared" si="1"/>
        <v>620490</v>
      </c>
      <c r="H24" s="133">
        <f>IFERROR(VLOOKUP('4.3.1 Bilan P.brutes EuST 2023'!B24,'4.3.2'' Veaux HA 2023 (EUROSTAT)'!$C$4:$E$40,3,FALSE),"-")</f>
        <v>0</v>
      </c>
      <c r="I24" s="133">
        <f>IFERROR(VLOOKUP('4.3.1 Bilan P.brutes EuST 2023'!B24,'4.3.3'' J.bovins HA 2023 '!$C$4:$E$40,3,FALSE),"-")</f>
        <v>0</v>
      </c>
      <c r="J24" s="133">
        <f>IFERROR(VLOOKUP('4.3.1 Bilan P.brutes EuST 2023'!B24,'4.3.4'' G.bovins HA 2023'!$C$4:$E$40,3,FALSE),"-")</f>
        <v>0</v>
      </c>
      <c r="K24" s="133">
        <f t="shared" si="2"/>
        <v>0</v>
      </c>
      <c r="L24" s="133">
        <f t="shared" si="3"/>
        <v>0</v>
      </c>
      <c r="M24" s="133">
        <f t="shared" si="4"/>
        <v>52850</v>
      </c>
      <c r="N24" s="133">
        <f t="shared" si="5"/>
        <v>567640</v>
      </c>
      <c r="O24" s="133">
        <f t="shared" si="6"/>
        <v>620490</v>
      </c>
      <c r="Q24" s="136">
        <f t="shared" si="7"/>
        <v>8.5174620058340995</v>
      </c>
    </row>
    <row r="25" spans="2:17" ht="30.65" customHeight="1" x14ac:dyDescent="0.35">
      <c r="B25" s="133" t="s">
        <v>333</v>
      </c>
      <c r="C25" s="133">
        <f>IFERROR(VLOOKUP('4.3.1 Bilan P.brutes EuST 2023'!B25,'4.3.2 Veaux 2023 (EUROSTAT)'!$C$4:$E$40,3,FALSE),"-")</f>
        <v>41000</v>
      </c>
      <c r="D25" s="133">
        <f>IFERROR(VLOOKUP('4.3.1 Bilan P.brutes EuST 2023'!B25,'4.3.3 J.bovins 2023 (EUROSTAT) '!$C$4:$E$40,3,FALSE),"-")</f>
        <v>3820</v>
      </c>
      <c r="E25" s="133">
        <f>IFERROR(VLOOKUP('4.3.1 Bilan P.brutes EuST 2023'!B25,'4.3.4 G.bovins 2023 (EUROSTAT)'!$C$4:$E$40,3,FALSE),"-")</f>
        <v>1677400</v>
      </c>
      <c r="F25" s="133">
        <f t="shared" si="0"/>
        <v>1681220</v>
      </c>
      <c r="G25" s="133">
        <f t="shared" si="1"/>
        <v>1722220</v>
      </c>
      <c r="H25" s="133">
        <f>IFERROR(VLOOKUP('4.3.1 Bilan P.brutes EuST 2023'!B25,'4.3.2'' Veaux HA 2023 (EUROSTAT)'!$C$4:$E$40,3,FALSE),"-")</f>
        <v>1310</v>
      </c>
      <c r="I25" s="133">
        <f>IFERROR(VLOOKUP('4.3.1 Bilan P.brutes EuST 2023'!B25,'4.3.3'' J.bovins HA 2023 '!$C$4:$E$40,3,FALSE),"-")</f>
        <v>0</v>
      </c>
      <c r="J25" s="133">
        <f>IFERROR(VLOOKUP('4.3.1 Bilan P.brutes EuST 2023'!B25,'4.3.4'' G.bovins HA 2023'!$C$4:$E$40,3,FALSE),"-")</f>
        <v>0</v>
      </c>
      <c r="K25" s="133">
        <f t="shared" si="2"/>
        <v>0</v>
      </c>
      <c r="L25" s="133">
        <f t="shared" si="3"/>
        <v>1310</v>
      </c>
      <c r="M25" s="133">
        <f t="shared" si="4"/>
        <v>42310</v>
      </c>
      <c r="N25" s="133">
        <f t="shared" si="5"/>
        <v>1681220</v>
      </c>
      <c r="O25" s="133">
        <f t="shared" si="6"/>
        <v>1723530</v>
      </c>
      <c r="Q25" s="136">
        <f t="shared" si="7"/>
        <v>2.4548455785509971</v>
      </c>
    </row>
    <row r="26" spans="2:17" ht="30.65" customHeight="1" x14ac:dyDescent="0.35">
      <c r="B26" s="133" t="s">
        <v>336</v>
      </c>
      <c r="C26" s="133">
        <f>IFERROR(VLOOKUP('4.3.1 Bilan P.brutes EuST 2023'!B26,'4.3.2 Veaux 2023 (EUROSTAT)'!$C$4:$E$40,3,FALSE),"-")</f>
        <v>46050</v>
      </c>
      <c r="D26" s="133">
        <f>IFERROR(VLOOKUP('4.3.1 Bilan P.brutes EuST 2023'!B26,'4.3.3 J.bovins 2023 (EUROSTAT) '!$C$4:$E$40,3,FALSE),"-")</f>
        <v>87620</v>
      </c>
      <c r="E26" s="133">
        <f>IFERROR(VLOOKUP('4.3.1 Bilan P.brutes EuST 2023'!B26,'4.3.4 G.bovins 2023 (EUROSTAT)'!$C$4:$E$40,3,FALSE),"-")</f>
        <v>265420</v>
      </c>
      <c r="F26" s="133">
        <f t="shared" si="0"/>
        <v>353040</v>
      </c>
      <c r="G26" s="133">
        <f t="shared" si="1"/>
        <v>399090</v>
      </c>
      <c r="H26" s="133">
        <f>IFERROR(VLOOKUP('4.3.1 Bilan P.brutes EuST 2023'!B26,'4.3.2'' Veaux HA 2023 (EUROSTAT)'!$C$4:$E$40,3,FALSE),"-")</f>
        <v>0</v>
      </c>
      <c r="I26" s="133">
        <f>IFERROR(VLOOKUP('4.3.1 Bilan P.brutes EuST 2023'!B26,'4.3.3'' J.bovins HA 2023 '!$C$4:$E$40,3,FALSE),"-")</f>
        <v>0</v>
      </c>
      <c r="J26" s="133">
        <f>IFERROR(VLOOKUP('4.3.1 Bilan P.brutes EuST 2023'!B26,'4.3.4'' G.bovins HA 2023'!$C$4:$E$40,3,FALSE),"-")</f>
        <v>0</v>
      </c>
      <c r="K26" s="133">
        <f t="shared" si="2"/>
        <v>0</v>
      </c>
      <c r="L26" s="133">
        <f t="shared" si="3"/>
        <v>0</v>
      </c>
      <c r="M26" s="133">
        <f t="shared" si="4"/>
        <v>46050</v>
      </c>
      <c r="N26" s="133">
        <f t="shared" si="5"/>
        <v>353040</v>
      </c>
      <c r="O26" s="133">
        <f t="shared" si="6"/>
        <v>399090</v>
      </c>
      <c r="Q26" s="136">
        <f t="shared" si="7"/>
        <v>11.538750657746373</v>
      </c>
    </row>
    <row r="27" spans="2:17" ht="30.65" customHeight="1" x14ac:dyDescent="0.35">
      <c r="B27" s="133" t="s">
        <v>342</v>
      </c>
      <c r="C27" s="133">
        <f>IFERROR(VLOOKUP('4.3.1 Bilan P.brutes EuST 2023'!B27,'4.3.2 Veaux 2023 (EUROSTAT)'!$C$4:$E$40,3,FALSE),"-")</f>
        <v>15340</v>
      </c>
      <c r="D27" s="133">
        <f>IFERROR(VLOOKUP('4.3.1 Bilan P.brutes EuST 2023'!B27,'4.3.3 J.bovins 2023 (EUROSTAT) '!$C$4:$E$40,3,FALSE),"-")</f>
        <v>32820</v>
      </c>
      <c r="E27" s="133">
        <f>IFERROR(VLOOKUP('4.3.1 Bilan P.brutes EuST 2023'!B27,'4.3.4 G.bovins 2023 (EUROSTAT)'!$C$4:$E$40,3,FALSE),"-")</f>
        <v>88640</v>
      </c>
      <c r="F27" s="133">
        <f t="shared" si="0"/>
        <v>121460</v>
      </c>
      <c r="G27" s="133">
        <f t="shared" si="1"/>
        <v>136800</v>
      </c>
      <c r="H27" s="133">
        <f>IFERROR(VLOOKUP('4.3.1 Bilan P.brutes EuST 2023'!B27,'4.3.2'' Veaux HA 2023 (EUROSTAT)'!$C$4:$E$40,3,FALSE),"-")</f>
        <v>121060</v>
      </c>
      <c r="I27" s="133">
        <f>IFERROR(VLOOKUP('4.3.1 Bilan P.brutes EuST 2023'!B27,'4.3.3'' J.bovins HA 2023 '!$C$4:$E$40,3,FALSE),"-")</f>
        <v>244060</v>
      </c>
      <c r="J27" s="133">
        <f>IFERROR(VLOOKUP('4.3.1 Bilan P.brutes EuST 2023'!B27,'4.3.4'' G.bovins HA 2023'!$C$4:$E$40,3,FALSE),"-")</f>
        <v>85790</v>
      </c>
      <c r="K27" s="133">
        <f t="shared" si="2"/>
        <v>329850</v>
      </c>
      <c r="L27" s="133">
        <f t="shared" si="3"/>
        <v>450910</v>
      </c>
      <c r="M27" s="133">
        <f t="shared" si="4"/>
        <v>136400</v>
      </c>
      <c r="N27" s="133">
        <f t="shared" si="5"/>
        <v>451310</v>
      </c>
      <c r="O27" s="133">
        <f t="shared" si="6"/>
        <v>587710</v>
      </c>
      <c r="Q27" s="136">
        <f t="shared" si="7"/>
        <v>23.208725391774855</v>
      </c>
    </row>
    <row r="28" spans="2:17" ht="30.65" customHeight="1" x14ac:dyDescent="0.35">
      <c r="B28" s="133" t="s">
        <v>356</v>
      </c>
      <c r="C28" s="133">
        <f>IFERROR(VLOOKUP('4.3.1 Bilan P.brutes EuST 2023'!B28,'4.3.2 Veaux 2023 (EUROSTAT)'!$C$4:$E$40,3,FALSE),"-")</f>
        <v>12330</v>
      </c>
      <c r="D28" s="133">
        <f>IFERROR(VLOOKUP('4.3.1 Bilan P.brutes EuST 2023'!B28,'4.3.3 J.bovins 2023 (EUROSTAT) '!$C$4:$E$40,3,FALSE),"-")</f>
        <v>3990</v>
      </c>
      <c r="E28" s="133">
        <f>IFERROR(VLOOKUP('4.3.1 Bilan P.brutes EuST 2023'!B28,'4.3.4 G.bovins 2023 (EUROSTAT)'!$C$4:$E$40,3,FALSE),"-")</f>
        <v>95700</v>
      </c>
      <c r="F28" s="133">
        <f t="shared" si="0"/>
        <v>99690</v>
      </c>
      <c r="G28" s="133">
        <f t="shared" si="1"/>
        <v>112020</v>
      </c>
      <c r="H28" s="133">
        <f>IFERROR(VLOOKUP('4.3.1 Bilan P.brutes EuST 2023'!B28,'4.3.2'' Veaux HA 2023 (EUROSTAT)'!$C$4:$E$40,3,FALSE),"-")</f>
        <v>0</v>
      </c>
      <c r="I28" s="133">
        <f>IFERROR(VLOOKUP('4.3.1 Bilan P.brutes EuST 2023'!B28,'4.3.3'' J.bovins HA 2023 '!$C$4:$E$40,3,FALSE),"-")</f>
        <v>0</v>
      </c>
      <c r="J28" s="133">
        <f>IFERROR(VLOOKUP('4.3.1 Bilan P.brutes EuST 2023'!B28,'4.3.4'' G.bovins HA 2023'!$C$4:$E$40,3,FALSE),"-")</f>
        <v>0</v>
      </c>
      <c r="K28" s="133">
        <f t="shared" si="2"/>
        <v>0</v>
      </c>
      <c r="L28" s="133">
        <f t="shared" si="3"/>
        <v>0</v>
      </c>
      <c r="M28" s="133">
        <f t="shared" si="4"/>
        <v>12330</v>
      </c>
      <c r="N28" s="133">
        <f t="shared" si="5"/>
        <v>99690</v>
      </c>
      <c r="O28" s="133">
        <f t="shared" si="6"/>
        <v>112020</v>
      </c>
      <c r="Q28" s="136">
        <f t="shared" si="7"/>
        <v>11.006963042313872</v>
      </c>
    </row>
    <row r="29" spans="2:17" ht="30.65" customHeight="1" x14ac:dyDescent="0.35">
      <c r="B29" s="133" t="s">
        <v>355</v>
      </c>
      <c r="C29" s="133">
        <f>IFERROR(VLOOKUP('4.3.1 Bilan P.brutes EuST 2023'!B29,'4.3.2 Veaux 2023 (EUROSTAT)'!$C$4:$E$40,3,FALSE),"-")</f>
        <v>740</v>
      </c>
      <c r="D29" s="133">
        <f>IFERROR(VLOOKUP('4.3.1 Bilan P.brutes EuST 2023'!B29,'4.3.3 J.bovins 2023 (EUROSTAT) '!$C$4:$E$40,3,FALSE),"-")</f>
        <v>0</v>
      </c>
      <c r="E29" s="133">
        <f>IFERROR(VLOOKUP('4.3.1 Bilan P.brutes EuST 2023'!B29,'4.3.4 G.bovins 2023 (EUROSTAT)'!$C$4:$E$40,3,FALSE),"-")</f>
        <v>23550</v>
      </c>
      <c r="F29" s="133">
        <f t="shared" si="0"/>
        <v>23550</v>
      </c>
      <c r="G29" s="133">
        <f t="shared" si="1"/>
        <v>24290</v>
      </c>
      <c r="H29" s="133">
        <f>IFERROR(VLOOKUP('4.3.1 Bilan P.brutes EuST 2023'!B29,'4.3.2'' Veaux HA 2023 (EUROSTAT)'!$C$4:$E$40,3,FALSE),"-")</f>
        <v>560</v>
      </c>
      <c r="I29" s="133">
        <f>IFERROR(VLOOKUP('4.3.1 Bilan P.brutes EuST 2023'!B29,'4.3.3'' J.bovins HA 2023 '!$C$4:$E$40,3,FALSE),"-")</f>
        <v>1400</v>
      </c>
      <c r="J29" s="133">
        <f>IFERROR(VLOOKUP('4.3.1 Bilan P.brutes EuST 2023'!B29,'4.3.4'' G.bovins HA 2023'!$C$4:$E$40,3,FALSE),"-")</f>
        <v>9060</v>
      </c>
      <c r="K29" s="133">
        <f t="shared" si="2"/>
        <v>10460</v>
      </c>
      <c r="L29" s="133">
        <f t="shared" si="3"/>
        <v>11020</v>
      </c>
      <c r="M29" s="133">
        <f t="shared" si="4"/>
        <v>1300</v>
      </c>
      <c r="N29" s="133">
        <f t="shared" si="5"/>
        <v>34010</v>
      </c>
      <c r="O29" s="133">
        <f t="shared" si="6"/>
        <v>35310</v>
      </c>
      <c r="Q29" s="136">
        <f t="shared" si="7"/>
        <v>3.6816765788728407</v>
      </c>
    </row>
    <row r="30" spans="2:17" ht="30.65" customHeight="1" x14ac:dyDescent="0.35">
      <c r="B30" s="133" t="s">
        <v>257</v>
      </c>
      <c r="C30" s="133">
        <f>IFERROR(VLOOKUP('4.3.1 Bilan P.brutes EuST 2023'!B30,'4.3.2 Veaux 2023 (EUROSTAT)'!$C$4:$E$40,3,FALSE),"-")</f>
        <v>460</v>
      </c>
      <c r="D30" s="133">
        <f>IFERROR(VLOOKUP('4.3.1 Bilan P.brutes EuST 2023'!B30,'4.3.3 J.bovins 2023 (EUROSTAT) '!$C$4:$E$40,3,FALSE),"-")</f>
        <v>1000</v>
      </c>
      <c r="E30" s="133">
        <f>IFERROR(VLOOKUP('4.3.1 Bilan P.brutes EuST 2023'!B30,'4.3.4 G.bovins 2023 (EUROSTAT)'!$C$4:$E$40,3,FALSE),"-")</f>
        <v>260790.00000000003</v>
      </c>
      <c r="F30" s="133">
        <f t="shared" si="0"/>
        <v>261790.00000000003</v>
      </c>
      <c r="G30" s="133">
        <f t="shared" si="1"/>
        <v>262250</v>
      </c>
      <c r="H30" s="133">
        <f>IFERROR(VLOOKUP('4.3.1 Bilan P.brutes EuST 2023'!B30,'4.3.2'' Veaux HA 2023 (EUROSTAT)'!$C$4:$E$40,3,FALSE),"-")</f>
        <v>0</v>
      </c>
      <c r="I30" s="133">
        <f>IFERROR(VLOOKUP('4.3.1 Bilan P.brutes EuST 2023'!B30,'4.3.3'' J.bovins HA 2023 '!$C$4:$E$40,3,FALSE),"-")</f>
        <v>0</v>
      </c>
      <c r="J30" s="133">
        <f>IFERROR(VLOOKUP('4.3.1 Bilan P.brutes EuST 2023'!B30,'4.3.4'' G.bovins HA 2023'!$C$4:$E$40,3,FALSE),"-")</f>
        <v>0</v>
      </c>
      <c r="K30" s="133">
        <f t="shared" si="2"/>
        <v>0</v>
      </c>
      <c r="L30" s="133">
        <f t="shared" si="3"/>
        <v>0</v>
      </c>
      <c r="M30" s="133">
        <f t="shared" si="4"/>
        <v>460</v>
      </c>
      <c r="N30" s="133">
        <f t="shared" si="5"/>
        <v>261790.00000000003</v>
      </c>
      <c r="O30" s="133">
        <f t="shared" si="6"/>
        <v>262250</v>
      </c>
      <c r="Q30" s="136">
        <f t="shared" si="7"/>
        <v>0.1754051477597712</v>
      </c>
    </row>
    <row r="31" spans="2:17" ht="30.65" customHeight="1" x14ac:dyDescent="0.35">
      <c r="B31" s="133" t="s">
        <v>361</v>
      </c>
      <c r="C31" s="133">
        <f>IFERROR(VLOOKUP('4.3.1 Bilan P.brutes EuST 2023'!B31,'4.3.2 Veaux 2023 (EUROSTAT)'!$C$4:$E$40,3,FALSE),"-")</f>
        <v>2300</v>
      </c>
      <c r="D31" s="133">
        <f>IFERROR(VLOOKUP('4.3.1 Bilan P.brutes EuST 2023'!B31,'4.3.3 J.bovins 2023 (EUROSTAT) '!$C$4:$E$40,3,FALSE),"-")</f>
        <v>8670</v>
      </c>
      <c r="E31" s="133">
        <f>IFERROR(VLOOKUP('4.3.1 Bilan P.brutes EuST 2023'!B31,'4.3.4 G.bovins 2023 (EUROSTAT)'!$C$4:$E$40,3,FALSE),"-")</f>
        <v>410450</v>
      </c>
      <c r="F31" s="133">
        <f t="shared" si="0"/>
        <v>419120</v>
      </c>
      <c r="G31" s="133">
        <f t="shared" si="1"/>
        <v>421420</v>
      </c>
      <c r="H31" s="133">
        <f>IFERROR(VLOOKUP('4.3.1 Bilan P.brutes EuST 2023'!B31,'4.3.2'' Veaux HA 2023 (EUROSTAT)'!$C$4:$E$40,3,FALSE),"-")</f>
        <v>9170</v>
      </c>
      <c r="I31" s="133">
        <f>IFERROR(VLOOKUP('4.3.1 Bilan P.brutes EuST 2023'!B31,'4.3.3'' J.bovins HA 2023 '!$C$4:$E$40,3,FALSE),"-")</f>
        <v>0</v>
      </c>
      <c r="J31" s="133">
        <f>IFERROR(VLOOKUP('4.3.1 Bilan P.brutes EuST 2023'!B31,'4.3.4'' G.bovins HA 2023'!$C$4:$E$40,3,FALSE),"-")</f>
        <v>0</v>
      </c>
      <c r="K31" s="133">
        <f t="shared" si="2"/>
        <v>0</v>
      </c>
      <c r="L31" s="133">
        <f t="shared" si="3"/>
        <v>9170</v>
      </c>
      <c r="M31" s="133">
        <f t="shared" si="4"/>
        <v>11470</v>
      </c>
      <c r="N31" s="133">
        <f t="shared" si="5"/>
        <v>419120</v>
      </c>
      <c r="O31" s="133">
        <f t="shared" si="6"/>
        <v>430590</v>
      </c>
      <c r="Q31" s="136">
        <f t="shared" si="7"/>
        <v>2.6637868970482361</v>
      </c>
    </row>
    <row r="32" spans="2:17" ht="30.65" customHeight="1" x14ac:dyDescent="0.35">
      <c r="B32" s="133" t="s">
        <v>280</v>
      </c>
      <c r="C32" s="133">
        <f>IFERROR(VLOOKUP('4.3.1 Bilan P.brutes EuST 2023'!B32,'4.3.2 Veaux 2023 (EUROSTAT)'!$C$4:$E$40,3,FALSE),"-")</f>
        <v>2190</v>
      </c>
      <c r="D32" s="133">
        <f>IFERROR(VLOOKUP('4.3.1 Bilan P.brutes EuST 2023'!B32,'4.3.3 J.bovins 2023 (EUROSTAT) '!$C$4:$E$40,3,FALSE),"-")</f>
        <v>200</v>
      </c>
      <c r="E32" s="133">
        <f>IFERROR(VLOOKUP('4.3.1 Bilan P.brutes EuST 2023'!B32,'4.3.4 G.bovins 2023 (EUROSTAT)'!$C$4:$E$40,3,FALSE),"-")</f>
        <v>20550</v>
      </c>
      <c r="F32" s="133">
        <f t="shared" si="0"/>
        <v>20750</v>
      </c>
      <c r="G32" s="133">
        <f t="shared" si="1"/>
        <v>22940</v>
      </c>
      <c r="H32" s="133">
        <f>IFERROR(VLOOKUP('4.3.1 Bilan P.brutes EuST 2023'!B32,'4.3.2'' Veaux HA 2023 (EUROSTAT)'!$C$4:$E$40,3,FALSE),"-")</f>
        <v>0</v>
      </c>
      <c r="I32" s="133">
        <f>IFERROR(VLOOKUP('4.3.1 Bilan P.brutes EuST 2023'!B32,'4.3.3'' J.bovins HA 2023 '!$C$4:$E$40,3,FALSE),"-")</f>
        <v>0</v>
      </c>
      <c r="J32" s="133">
        <f>IFERROR(VLOOKUP('4.3.1 Bilan P.brutes EuST 2023'!B32,'4.3.4'' G.bovins HA 2023'!$C$4:$E$40,3,FALSE),"-")</f>
        <v>0</v>
      </c>
      <c r="K32" s="133">
        <f t="shared" si="2"/>
        <v>0</v>
      </c>
      <c r="L32" s="133">
        <f t="shared" si="3"/>
        <v>0</v>
      </c>
      <c r="M32" s="133">
        <f t="shared" si="4"/>
        <v>2190</v>
      </c>
      <c r="N32" s="133">
        <f t="shared" si="5"/>
        <v>20750</v>
      </c>
      <c r="O32" s="133">
        <f t="shared" si="6"/>
        <v>22940</v>
      </c>
      <c r="Q32" s="136">
        <f t="shared" si="7"/>
        <v>9.5466434176111594</v>
      </c>
    </row>
    <row r="33" spans="2:17" ht="30.65" customHeight="1" x14ac:dyDescent="0.35">
      <c r="B33" s="133" t="s">
        <v>362</v>
      </c>
      <c r="C33" s="133">
        <f>IFERROR(VLOOKUP('4.3.1 Bilan P.brutes EuST 2023'!B33,'4.3.2 Veaux 2023 (EUROSTAT)'!$C$4:$E$40,3,FALSE),"-")</f>
        <v>191230</v>
      </c>
      <c r="D33" s="133">
        <f>IFERROR(VLOOKUP('4.3.1 Bilan P.brutes EuST 2023'!B33,'4.3.3 J.bovins 2023 (EUROSTAT) '!$C$4:$E$40,3,FALSE),"-")</f>
        <v>76530</v>
      </c>
      <c r="E33" s="133">
        <f>IFERROR(VLOOKUP('4.3.1 Bilan P.brutes EuST 2023'!B33,'4.3.4 G.bovins 2023 (EUROSTAT)'!$C$4:$E$40,3,FALSE),"-")</f>
        <v>332400</v>
      </c>
      <c r="F33" s="133">
        <f t="shared" si="0"/>
        <v>408930</v>
      </c>
      <c r="G33" s="133">
        <f t="shared" si="1"/>
        <v>600160</v>
      </c>
      <c r="H33" s="133">
        <f>IFERROR(VLOOKUP('4.3.1 Bilan P.brutes EuST 2023'!B33,'4.3.2'' Veaux HA 2023 (EUROSTAT)'!$C$4:$E$40,3,FALSE),"-")</f>
        <v>600</v>
      </c>
      <c r="I33" s="133">
        <f>IFERROR(VLOOKUP('4.3.1 Bilan P.brutes EuST 2023'!B33,'4.3.3'' J.bovins HA 2023 '!$C$4:$E$40,3,FALSE),"-")</f>
        <v>210</v>
      </c>
      <c r="J33" s="133">
        <f>IFERROR(VLOOKUP('4.3.1 Bilan P.brutes EuST 2023'!B33,'4.3.4'' G.bovins HA 2023'!$C$4:$E$40,3,FALSE),"-")</f>
        <v>720</v>
      </c>
      <c r="K33" s="133">
        <f t="shared" si="2"/>
        <v>930</v>
      </c>
      <c r="L33" s="133">
        <f t="shared" si="3"/>
        <v>1530</v>
      </c>
      <c r="M33" s="133">
        <f t="shared" si="4"/>
        <v>191830</v>
      </c>
      <c r="N33" s="133">
        <f t="shared" si="5"/>
        <v>409860</v>
      </c>
      <c r="O33" s="133">
        <f t="shared" si="6"/>
        <v>601690</v>
      </c>
      <c r="Q33" s="136">
        <f t="shared" si="7"/>
        <v>31.881866077215843</v>
      </c>
    </row>
    <row r="34" spans="2:17" ht="30.65" customHeight="1" x14ac:dyDescent="0.35">
      <c r="B34" s="133" t="s">
        <v>674</v>
      </c>
      <c r="C34" s="133">
        <f>IFERROR(VLOOKUP('4.3.1 Bilan P.brutes EuST 2023'!B34,'4.3.2 Veaux 2023 (EUROSTAT)'!$C$4:$E$40,3,FALSE),"-")</f>
        <v>0</v>
      </c>
      <c r="D34" s="133">
        <f>IFERROR(VLOOKUP('4.3.1 Bilan P.brutes EuST 2023'!B34,'4.3.3 J.bovins 2023 (EUROSTAT) '!$C$4:$E$40,3,FALSE),"-")</f>
        <v>0</v>
      </c>
      <c r="E34" s="133">
        <f>IFERROR(VLOOKUP('4.3.1 Bilan P.brutes EuST 2023'!B34,'4.3.4 G.bovins 2023 (EUROSTAT)'!$C$4:$E$40,3,FALSE),"-")</f>
        <v>0</v>
      </c>
      <c r="F34" s="133">
        <f t="shared" si="0"/>
        <v>0</v>
      </c>
      <c r="G34" s="133">
        <f t="shared" si="1"/>
        <v>0</v>
      </c>
      <c r="H34" s="133">
        <f>IFERROR(VLOOKUP('4.3.1 Bilan P.brutes EuST 2023'!B34,'4.3.2'' Veaux HA 2023 (EUROSTAT)'!$C$4:$E$40,3,FALSE),"-")</f>
        <v>0</v>
      </c>
      <c r="I34" s="133">
        <f>IFERROR(VLOOKUP('4.3.1 Bilan P.brutes EuST 2023'!B34,'4.3.3'' J.bovins HA 2023 '!$C$4:$E$40,3,FALSE),"-")</f>
        <v>0</v>
      </c>
      <c r="J34" s="133">
        <f>IFERROR(VLOOKUP('4.3.1 Bilan P.brutes EuST 2023'!B34,'4.3.4'' G.bovins HA 2023'!$C$4:$E$40,3,FALSE),"-")</f>
        <v>0</v>
      </c>
      <c r="K34" s="133">
        <f t="shared" si="2"/>
        <v>0</v>
      </c>
      <c r="L34" s="133">
        <f t="shared" si="3"/>
        <v>0</v>
      </c>
      <c r="M34" s="133">
        <f t="shared" si="4"/>
        <v>0</v>
      </c>
      <c r="N34" s="133">
        <f t="shared" si="5"/>
        <v>0</v>
      </c>
      <c r="O34" s="133">
        <f t="shared" si="6"/>
        <v>0</v>
      </c>
      <c r="Q34" s="136"/>
    </row>
    <row r="35" spans="2:17" ht="30.65" customHeight="1" x14ac:dyDescent="0.35">
      <c r="B35" s="133" t="s">
        <v>226</v>
      </c>
      <c r="C35" s="133">
        <f>IFERROR(VLOOKUP('4.3.1 Bilan P.brutes EuST 2023'!B35,'4.3.2 Veaux 2023 (EUROSTAT)'!$C$4:$E$40,3,FALSE),"-")</f>
        <v>6400</v>
      </c>
      <c r="D35" s="133">
        <f>IFERROR(VLOOKUP('4.3.1 Bilan P.brutes EuST 2023'!B35,'4.3.3 J.bovins 2023 (EUROSTAT) '!$C$4:$E$40,3,FALSE),"-")</f>
        <v>6870</v>
      </c>
      <c r="E35" s="133">
        <f>IFERROR(VLOOKUP('4.3.1 Bilan P.brutes EuST 2023'!B35,'4.3.4 G.bovins 2023 (EUROSTAT)'!$C$4:$E$40,3,FALSE),"-")</f>
        <v>26740</v>
      </c>
      <c r="F35" s="133">
        <f t="shared" si="0"/>
        <v>33610</v>
      </c>
      <c r="G35" s="133">
        <f t="shared" si="1"/>
        <v>40010</v>
      </c>
      <c r="H35" s="133">
        <f>IFERROR(VLOOKUP('4.3.1 Bilan P.brutes EuST 2023'!B35,'4.3.2'' Veaux HA 2023 (EUROSTAT)'!$C$4:$E$40,3,FALSE),"-")</f>
        <v>0</v>
      </c>
      <c r="I35" s="133">
        <f>IFERROR(VLOOKUP('4.3.1 Bilan P.brutes EuST 2023'!B35,'4.3.3'' J.bovins HA 2023 '!$C$4:$E$40,3,FALSE),"-")</f>
        <v>0</v>
      </c>
      <c r="J35" s="133">
        <f>IFERROR(VLOOKUP('4.3.1 Bilan P.brutes EuST 2023'!B35,'4.3.4'' G.bovins HA 2023'!$C$4:$E$40,3,FALSE),"-")</f>
        <v>0</v>
      </c>
      <c r="K35" s="133">
        <f t="shared" si="2"/>
        <v>0</v>
      </c>
      <c r="L35" s="133">
        <f t="shared" si="3"/>
        <v>0</v>
      </c>
      <c r="M35" s="133">
        <f t="shared" si="4"/>
        <v>6400</v>
      </c>
      <c r="N35" s="133">
        <f t="shared" si="5"/>
        <v>33610</v>
      </c>
      <c r="O35" s="133">
        <f t="shared" si="6"/>
        <v>40010</v>
      </c>
      <c r="Q35" s="136">
        <f t="shared" ref="Q35:Q41" si="8">M35*100/O35</f>
        <v>15.996000999750063</v>
      </c>
    </row>
    <row r="36" spans="2:17" ht="30.65" customHeight="1" x14ac:dyDescent="0.35">
      <c r="B36" s="133" t="s">
        <v>310</v>
      </c>
      <c r="C36" s="133">
        <f>IFERROR(VLOOKUP('4.3.1 Bilan P.brutes EuST 2023'!B36,'4.3.2 Veaux 2023 (EUROSTAT)'!$C$4:$E$40,3,FALSE),"-")</f>
        <v>12180</v>
      </c>
      <c r="D36" s="133">
        <f>IFERROR(VLOOKUP('4.3.1 Bilan P.brutes EuST 2023'!B36,'4.3.3 J.bovins 2023 (EUROSTAT) '!$C$4:$E$40,3,FALSE),"-")</f>
        <v>15020</v>
      </c>
      <c r="E36" s="133">
        <f>IFERROR(VLOOKUP('4.3.1 Bilan P.brutes EuST 2023'!B36,'4.3.4 G.bovins 2023 (EUROSTAT)'!$C$4:$E$40,3,FALSE),"-")</f>
        <v>6760</v>
      </c>
      <c r="F36" s="133">
        <f t="shared" si="0"/>
        <v>21780</v>
      </c>
      <c r="G36" s="133">
        <f t="shared" si="1"/>
        <v>33960</v>
      </c>
      <c r="H36" s="133">
        <f>IFERROR(VLOOKUP('4.3.1 Bilan P.brutes EuST 2023'!B36,'4.3.2'' Veaux HA 2023 (EUROSTAT)'!$C$4:$E$40,3,FALSE),"-")</f>
        <v>0</v>
      </c>
      <c r="I36" s="133">
        <f>IFERROR(VLOOKUP('4.3.1 Bilan P.brutes EuST 2023'!B36,'4.3.3'' J.bovins HA 2023 '!$C$4:$E$40,3,FALSE),"-")</f>
        <v>0</v>
      </c>
      <c r="J36" s="133">
        <f>IFERROR(VLOOKUP('4.3.1 Bilan P.brutes EuST 2023'!B36,'4.3.4'' G.bovins HA 2023'!$C$4:$E$40,3,FALSE),"-")</f>
        <v>0</v>
      </c>
      <c r="K36" s="133">
        <f t="shared" si="2"/>
        <v>0</v>
      </c>
      <c r="L36" s="133">
        <f t="shared" si="3"/>
        <v>0</v>
      </c>
      <c r="M36" s="133">
        <f t="shared" si="4"/>
        <v>12180</v>
      </c>
      <c r="N36" s="133">
        <f t="shared" si="5"/>
        <v>21780</v>
      </c>
      <c r="O36" s="133">
        <f t="shared" si="6"/>
        <v>33960</v>
      </c>
      <c r="Q36" s="136">
        <f t="shared" si="8"/>
        <v>35.865724381625441</v>
      </c>
    </row>
    <row r="37" spans="2:17" ht="30.65" customHeight="1" x14ac:dyDescent="0.35">
      <c r="B37" s="133" t="s">
        <v>299</v>
      </c>
      <c r="C37" s="133">
        <f>IFERROR(VLOOKUP('4.3.1 Bilan P.brutes EuST 2023'!B37,'4.3.2 Veaux 2023 (EUROSTAT)'!$C$4:$E$40,3,FALSE),"-")</f>
        <v>30</v>
      </c>
      <c r="D37" s="133">
        <f>IFERROR(VLOOKUP('4.3.1 Bilan P.brutes EuST 2023'!B37,'4.3.3 J.bovins 2023 (EUROSTAT) '!$C$4:$E$40,3,FALSE),"-")</f>
        <v>260</v>
      </c>
      <c r="E37" s="133">
        <f>IFERROR(VLOOKUP('4.3.1 Bilan P.brutes EuST 2023'!B37,'4.3.4 G.bovins 2023 (EUROSTAT)'!$C$4:$E$40,3,FALSE),"-")</f>
        <v>1010</v>
      </c>
      <c r="F37" s="133">
        <f t="shared" si="0"/>
        <v>1270</v>
      </c>
      <c r="G37" s="133">
        <f t="shared" si="1"/>
        <v>1300</v>
      </c>
      <c r="H37" s="133">
        <f>IFERROR(VLOOKUP('4.3.1 Bilan P.brutes EuST 2023'!B37,'4.3.2'' Veaux HA 2023 (EUROSTAT)'!$C$4:$E$40,3,FALSE),"-")</f>
        <v>0</v>
      </c>
      <c r="I37" s="133">
        <f>IFERROR(VLOOKUP('4.3.1 Bilan P.brutes EuST 2023'!B37,'4.3.3'' J.bovins HA 2023 '!$C$4:$E$40,3,FALSE),"-")</f>
        <v>0</v>
      </c>
      <c r="J37" s="133">
        <f>IFERROR(VLOOKUP('4.3.1 Bilan P.brutes EuST 2023'!B37,'4.3.4'' G.bovins HA 2023'!$C$4:$E$40,3,FALSE),"-")</f>
        <v>0</v>
      </c>
      <c r="K37" s="133">
        <f t="shared" si="2"/>
        <v>0</v>
      </c>
      <c r="L37" s="133">
        <f t="shared" si="3"/>
        <v>0</v>
      </c>
      <c r="M37" s="133">
        <f t="shared" si="4"/>
        <v>30</v>
      </c>
      <c r="N37" s="133">
        <f t="shared" si="5"/>
        <v>1270</v>
      </c>
      <c r="O37" s="133">
        <f t="shared" si="6"/>
        <v>1300</v>
      </c>
      <c r="Q37" s="136">
        <f t="shared" si="8"/>
        <v>2.3076923076923075</v>
      </c>
    </row>
    <row r="38" spans="2:17" ht="30.65" customHeight="1" x14ac:dyDescent="0.35">
      <c r="B38" s="133" t="s">
        <v>207</v>
      </c>
      <c r="C38" s="133">
        <f>IFERROR(VLOOKUP('4.3.1 Bilan P.brutes EuST 2023'!B38,'4.3.2 Veaux 2023 (EUROSTAT)'!$C$4:$E$40,3,FALSE),"-")</f>
        <v>25010</v>
      </c>
      <c r="D38" s="133">
        <f>IFERROR(VLOOKUP('4.3.1 Bilan P.brutes EuST 2023'!B38,'4.3.3 J.bovins 2023 (EUROSTAT) '!$C$4:$E$40,3,FALSE),"-")</f>
        <v>12750</v>
      </c>
      <c r="E38" s="133">
        <f>IFERROR(VLOOKUP('4.3.1 Bilan P.brutes EuST 2023'!B38,'4.3.4 G.bovins 2023 (EUROSTAT)'!$C$4:$E$40,3,FALSE),"-")</f>
        <v>11530</v>
      </c>
      <c r="F38" s="133">
        <f t="shared" si="0"/>
        <v>24280</v>
      </c>
      <c r="G38" s="133">
        <f t="shared" si="1"/>
        <v>49290</v>
      </c>
      <c r="H38" s="133">
        <f>IFERROR(VLOOKUP('4.3.1 Bilan P.brutes EuST 2023'!B38,'4.3.2'' Veaux HA 2023 (EUROSTAT)'!$C$4:$E$40,3,FALSE),"-")</f>
        <v>0</v>
      </c>
      <c r="I38" s="133">
        <f>IFERROR(VLOOKUP('4.3.1 Bilan P.brutes EuST 2023'!B38,'4.3.3'' J.bovins HA 2023 '!$C$4:$E$40,3,FALSE),"-")</f>
        <v>0</v>
      </c>
      <c r="J38" s="133">
        <f>IFERROR(VLOOKUP('4.3.1 Bilan P.brutes EuST 2023'!B38,'4.3.4'' G.bovins HA 2023'!$C$4:$E$40,3,FALSE),"-")</f>
        <v>0</v>
      </c>
      <c r="K38" s="133">
        <f t="shared" si="2"/>
        <v>0</v>
      </c>
      <c r="L38" s="133">
        <f t="shared" si="3"/>
        <v>0</v>
      </c>
      <c r="M38" s="133">
        <f t="shared" si="4"/>
        <v>25010</v>
      </c>
      <c r="N38" s="133">
        <f t="shared" si="5"/>
        <v>24280</v>
      </c>
      <c r="O38" s="133">
        <f t="shared" si="6"/>
        <v>49290</v>
      </c>
      <c r="Q38" s="136">
        <f t="shared" si="8"/>
        <v>50.740515317508624</v>
      </c>
    </row>
    <row r="39" spans="2:17" ht="30.65" customHeight="1" x14ac:dyDescent="0.35">
      <c r="B39" s="133" t="s">
        <v>351</v>
      </c>
      <c r="C39" s="133">
        <f>IFERROR(VLOOKUP('4.3.1 Bilan P.brutes EuST 2023'!B39,'4.3.2 Veaux 2023 (EUROSTAT)'!$C$4:$E$40,3,FALSE),"-")</f>
        <v>11630</v>
      </c>
      <c r="D39" s="133">
        <f>IFERROR(VLOOKUP('4.3.1 Bilan P.brutes EuST 2023'!B39,'4.3.3 J.bovins 2023 (EUROSTAT) '!$C$4:$E$40,3,FALSE),"-")</f>
        <v>2500</v>
      </c>
      <c r="E39" s="133">
        <f>IFERROR(VLOOKUP('4.3.1 Bilan P.brutes EuST 2023'!B39,'4.3.4 G.bovins 2023 (EUROSTAT)'!$C$4:$E$40,3,FALSE),"-")</f>
        <v>145510</v>
      </c>
      <c r="F39" s="133">
        <f t="shared" si="0"/>
        <v>148010</v>
      </c>
      <c r="G39" s="133">
        <f t="shared" si="1"/>
        <v>159640</v>
      </c>
      <c r="H39" s="133">
        <f>IFERROR(VLOOKUP('4.3.1 Bilan P.brutes EuST 2023'!B39,'4.3.2'' Veaux HA 2023 (EUROSTAT)'!$C$4:$E$40,3,FALSE),"-")</f>
        <v>78010</v>
      </c>
      <c r="I39" s="133">
        <f>IFERROR(VLOOKUP('4.3.1 Bilan P.brutes EuST 2023'!B39,'4.3.3'' J.bovins HA 2023 '!$C$4:$E$40,3,FALSE),"-")</f>
        <v>14880</v>
      </c>
      <c r="J39" s="133">
        <f>IFERROR(VLOOKUP('4.3.1 Bilan P.brutes EuST 2023'!B39,'4.3.4'' G.bovins HA 2023'!$C$4:$E$40,3,FALSE),"-")</f>
        <v>61210</v>
      </c>
      <c r="K39" s="133">
        <f t="shared" si="2"/>
        <v>76090</v>
      </c>
      <c r="L39" s="133">
        <f t="shared" si="3"/>
        <v>154100</v>
      </c>
      <c r="M39" s="133">
        <f t="shared" si="4"/>
        <v>89640</v>
      </c>
      <c r="N39" s="133">
        <f t="shared" si="5"/>
        <v>224100</v>
      </c>
      <c r="O39" s="133">
        <f t="shared" si="6"/>
        <v>313740</v>
      </c>
      <c r="Q39" s="136">
        <f t="shared" si="8"/>
        <v>28.571428571428573</v>
      </c>
    </row>
    <row r="40" spans="2:17" ht="30.65" customHeight="1" x14ac:dyDescent="0.35">
      <c r="B40" s="133" t="s">
        <v>527</v>
      </c>
      <c r="C40" s="133">
        <f>IFERROR(VLOOKUP('4.3.1 Bilan P.brutes EuST 2023'!B40,'4.3.2 Veaux 2023 (EUROSTAT)'!$C$4:$E$40,3,FALSE),"-")</f>
        <v>1620</v>
      </c>
      <c r="D40" s="133">
        <f>IFERROR(VLOOKUP('4.3.1 Bilan P.brutes EuST 2023'!B40,'4.3.3 J.bovins 2023 (EUROSTAT) '!$C$4:$E$40,3,FALSE),"-")</f>
        <v>138930</v>
      </c>
      <c r="E40" s="133">
        <f>IFERROR(VLOOKUP('4.3.1 Bilan P.brutes EuST 2023'!B40,'4.3.4 G.bovins 2023 (EUROSTAT)'!$C$4:$E$40,3,FALSE),"-")</f>
        <v>1167610</v>
      </c>
      <c r="F40" s="133">
        <f t="shared" si="0"/>
        <v>1306540</v>
      </c>
      <c r="G40" s="133">
        <f t="shared" si="1"/>
        <v>1308160</v>
      </c>
      <c r="H40" s="133">
        <f>IFERROR(VLOOKUP('4.3.1 Bilan P.brutes EuST 2023'!B40,'4.3.2'' Veaux HA 2023 (EUROSTAT)'!$C$4:$E$40,3,FALSE),"-")</f>
        <v>0</v>
      </c>
      <c r="I40" s="133">
        <f>IFERROR(VLOOKUP('4.3.1 Bilan P.brutes EuST 2023'!B40,'4.3.3'' J.bovins HA 2023 '!$C$4:$E$40,3,FALSE),"-")</f>
        <v>0</v>
      </c>
      <c r="J40" s="133">
        <f>IFERROR(VLOOKUP('4.3.1 Bilan P.brutes EuST 2023'!B40,'4.3.4'' G.bovins HA 2023'!$C$4:$E$40,3,FALSE),"-")</f>
        <v>0</v>
      </c>
      <c r="K40" s="133">
        <f t="shared" si="2"/>
        <v>0</v>
      </c>
      <c r="L40" s="133">
        <f t="shared" si="3"/>
        <v>0</v>
      </c>
      <c r="M40" s="133">
        <f t="shared" si="4"/>
        <v>1620</v>
      </c>
      <c r="N40" s="133">
        <f t="shared" si="5"/>
        <v>1306540</v>
      </c>
      <c r="O40" s="133">
        <f t="shared" si="6"/>
        <v>1308160</v>
      </c>
      <c r="Q40" s="136">
        <f t="shared" si="8"/>
        <v>0.1238380626223092</v>
      </c>
    </row>
    <row r="41" spans="2:17" ht="30.65" customHeight="1" x14ac:dyDescent="0.35">
      <c r="B41" s="133" t="s">
        <v>529</v>
      </c>
      <c r="C41" s="133">
        <f>IFERROR(VLOOKUP('4.3.1 Bilan P.brutes EuST 2023'!B41,'4.3.2 Veaux 2023 (EUROSTAT)'!$C$4:$E$40,3,FALSE),"-")</f>
        <v>22800</v>
      </c>
      <c r="D41" s="133">
        <f>IFERROR(VLOOKUP('4.3.1 Bilan P.brutes EuST 2023'!B41,'4.3.3 J.bovins 2023 (EUROSTAT) '!$C$4:$E$40,3,FALSE),"-")</f>
        <v>12490</v>
      </c>
      <c r="E41" s="133">
        <f>IFERROR(VLOOKUP('4.3.1 Bilan P.brutes EuST 2023'!B41,'4.3.4 G.bovins 2023 (EUROSTAT)'!$C$4:$E$40,3,FALSE),"-")</f>
        <v>15290</v>
      </c>
      <c r="F41" s="133">
        <f t="shared" si="0"/>
        <v>27780</v>
      </c>
      <c r="G41" s="133">
        <f t="shared" si="1"/>
        <v>50580</v>
      </c>
      <c r="H41" s="133">
        <f>IFERROR(VLOOKUP('4.3.1 Bilan P.brutes EuST 2023'!B41,'4.3.2'' Veaux HA 2023 (EUROSTAT)'!$C$4:$E$40,3,FALSE),"-")</f>
        <v>0</v>
      </c>
      <c r="I41" s="133">
        <f>IFERROR(VLOOKUP('4.3.1 Bilan P.brutes EuST 2023'!B41,'4.3.3'' J.bovins HA 2023 '!$C$4:$E$40,3,FALSE),"-")</f>
        <v>0</v>
      </c>
      <c r="J41" s="133">
        <f>IFERROR(VLOOKUP('4.3.1 Bilan P.brutes EuST 2023'!B41,'4.3.4'' G.bovins HA 2023'!$C$4:$E$40,3,FALSE),"-")</f>
        <v>0</v>
      </c>
      <c r="K41" s="133">
        <f t="shared" si="2"/>
        <v>0</v>
      </c>
      <c r="L41" s="133">
        <f t="shared" si="3"/>
        <v>0</v>
      </c>
      <c r="M41" s="133">
        <f t="shared" si="4"/>
        <v>22800</v>
      </c>
      <c r="N41" s="133">
        <f t="shared" si="5"/>
        <v>27780</v>
      </c>
      <c r="O41" s="133">
        <f t="shared" si="6"/>
        <v>50580</v>
      </c>
      <c r="Q41" s="136">
        <f t="shared" si="8"/>
        <v>45.077105575326215</v>
      </c>
    </row>
  </sheetData>
  <mergeCells count="4">
    <mergeCell ref="C3:G3"/>
    <mergeCell ref="H3:L3"/>
    <mergeCell ref="M3:O3"/>
    <mergeCell ref="C2:O2"/>
  </mergeCell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AA891-9F3B-415B-82DE-D285B5F3649B}">
  <sheetPr>
    <tabColor theme="5" tint="0.59999389629810485"/>
  </sheetPr>
  <dimension ref="B1:H40"/>
  <sheetViews>
    <sheetView zoomScaleNormal="100" workbookViewId="0">
      <selection sqref="A1:XFD1"/>
    </sheetView>
  </sheetViews>
  <sheetFormatPr baseColWidth="10" defaultColWidth="8.7265625" defaultRowHeight="11.5" customHeight="1" x14ac:dyDescent="0.35"/>
  <cols>
    <col min="1" max="1" width="12.26953125" style="148" customWidth="1"/>
    <col min="2" max="2" width="22.1796875" style="148" customWidth="1"/>
    <col min="3" max="6" width="27.54296875" style="148" customWidth="1"/>
    <col min="7" max="7" width="11.36328125" style="148" customWidth="1"/>
    <col min="8" max="8" width="5" style="148" customWidth="1"/>
    <col min="9" max="9" width="10" style="148" customWidth="1"/>
    <col min="10" max="10" width="5" style="148" customWidth="1"/>
    <col min="11" max="11" width="10" style="148" customWidth="1"/>
    <col min="12" max="12" width="5" style="148" customWidth="1"/>
    <col min="13" max="13" width="10" style="148" customWidth="1"/>
    <col min="14" max="14" width="5" style="148" customWidth="1"/>
    <col min="15" max="15" width="10" style="148" customWidth="1"/>
    <col min="16" max="16" width="5" style="148" customWidth="1"/>
    <col min="17" max="17" width="10" style="148" customWidth="1"/>
    <col min="18" max="18" width="5" style="148" customWidth="1"/>
    <col min="19" max="19" width="10" style="148" customWidth="1"/>
    <col min="20" max="20" width="5" style="148" customWidth="1"/>
    <col min="21" max="21" width="10" style="148" customWidth="1"/>
    <col min="22" max="22" width="5" style="148" customWidth="1"/>
    <col min="23" max="23" width="10" style="148" customWidth="1"/>
    <col min="24" max="24" width="5" style="148" customWidth="1"/>
    <col min="25" max="16384" width="8.7265625" style="148"/>
  </cols>
  <sheetData>
    <row r="1" spans="2:8" s="126" customFormat="1" ht="74" customHeight="1" x14ac:dyDescent="0.35">
      <c r="B1" s="125" t="s">
        <v>740</v>
      </c>
      <c r="G1" s="125"/>
      <c r="H1" s="125" t="s">
        <v>755</v>
      </c>
    </row>
    <row r="2" spans="2:8" ht="50.5" customHeight="1" x14ac:dyDescent="0.35">
      <c r="C2" s="206" t="s">
        <v>573</v>
      </c>
      <c r="D2" s="206"/>
      <c r="E2" s="206"/>
      <c r="F2" s="206"/>
    </row>
    <row r="3" spans="2:8" ht="42" customHeight="1" x14ac:dyDescent="0.35">
      <c r="C3" s="140"/>
      <c r="D3" s="140" t="s">
        <v>572</v>
      </c>
      <c r="E3" s="140" t="s">
        <v>571</v>
      </c>
      <c r="F3" s="140" t="s">
        <v>570</v>
      </c>
    </row>
    <row r="4" spans="2:8" ht="42" customHeight="1" x14ac:dyDescent="0.35">
      <c r="C4" s="140" t="s">
        <v>222</v>
      </c>
      <c r="D4" s="142">
        <v>316.70999999999998</v>
      </c>
      <c r="E4" s="142">
        <f t="shared" ref="E4:E32" si="0">D4*1000</f>
        <v>316710</v>
      </c>
      <c r="F4" s="141" t="s">
        <v>567</v>
      </c>
    </row>
    <row r="5" spans="2:8" ht="42" customHeight="1" x14ac:dyDescent="0.35">
      <c r="C5" s="140" t="s">
        <v>229</v>
      </c>
      <c r="D5" s="142">
        <v>1.38</v>
      </c>
      <c r="E5" s="142">
        <f t="shared" si="0"/>
        <v>1380</v>
      </c>
      <c r="F5" s="141" t="s">
        <v>568</v>
      </c>
    </row>
    <row r="6" spans="2:8" ht="42" customHeight="1" x14ac:dyDescent="0.35">
      <c r="C6" s="140" t="s">
        <v>341</v>
      </c>
      <c r="D6" s="142">
        <v>4.95</v>
      </c>
      <c r="E6" s="142">
        <f t="shared" si="0"/>
        <v>4950</v>
      </c>
      <c r="F6" s="141" t="s">
        <v>567</v>
      </c>
    </row>
    <row r="7" spans="2:8" ht="42" customHeight="1" x14ac:dyDescent="0.35">
      <c r="C7" s="140" t="s">
        <v>247</v>
      </c>
      <c r="D7" s="142">
        <v>0.96</v>
      </c>
      <c r="E7" s="142">
        <f t="shared" si="0"/>
        <v>960</v>
      </c>
      <c r="F7" s="141" t="s">
        <v>567</v>
      </c>
    </row>
    <row r="8" spans="2:8" ht="42" customHeight="1" x14ac:dyDescent="0.35">
      <c r="C8" s="140" t="s">
        <v>209</v>
      </c>
      <c r="D8" s="142">
        <v>295.70999999999998</v>
      </c>
      <c r="E8" s="142">
        <f t="shared" si="0"/>
        <v>295710</v>
      </c>
      <c r="F8" s="141" t="s">
        <v>567</v>
      </c>
    </row>
    <row r="9" spans="2:8" ht="42" customHeight="1" x14ac:dyDescent="0.35">
      <c r="C9" s="140" t="s">
        <v>252</v>
      </c>
      <c r="D9" s="142">
        <v>1.84</v>
      </c>
      <c r="E9" s="142">
        <f t="shared" si="0"/>
        <v>1840</v>
      </c>
      <c r="F9" s="141" t="s">
        <v>567</v>
      </c>
    </row>
    <row r="10" spans="2:8" ht="42" customHeight="1" x14ac:dyDescent="0.35">
      <c r="C10" s="140" t="s">
        <v>278</v>
      </c>
      <c r="D10" s="142">
        <v>30.78</v>
      </c>
      <c r="E10" s="142">
        <f t="shared" si="0"/>
        <v>30780</v>
      </c>
      <c r="F10" s="141" t="s">
        <v>567</v>
      </c>
    </row>
    <row r="11" spans="2:8" ht="42" customHeight="1" x14ac:dyDescent="0.35">
      <c r="C11" s="140" t="s">
        <v>263</v>
      </c>
      <c r="D11" s="142">
        <v>7.01</v>
      </c>
      <c r="E11" s="142">
        <f t="shared" si="0"/>
        <v>7010</v>
      </c>
      <c r="F11" s="141" t="s">
        <v>567</v>
      </c>
    </row>
    <row r="12" spans="2:8" ht="42" customHeight="1" x14ac:dyDescent="0.35">
      <c r="C12" s="140" t="s">
        <v>251</v>
      </c>
      <c r="D12" s="142">
        <v>61.15</v>
      </c>
      <c r="E12" s="142">
        <f t="shared" si="0"/>
        <v>61150</v>
      </c>
      <c r="F12" s="141" t="s">
        <v>567</v>
      </c>
    </row>
    <row r="13" spans="2:8" ht="42" customHeight="1" x14ac:dyDescent="0.35">
      <c r="C13" s="140" t="s">
        <v>258</v>
      </c>
      <c r="D13" s="142">
        <v>1029.45</v>
      </c>
      <c r="E13" s="142">
        <f t="shared" si="0"/>
        <v>1029450</v>
      </c>
      <c r="F13" s="141" t="s">
        <v>568</v>
      </c>
    </row>
    <row r="14" spans="2:8" ht="42" customHeight="1" x14ac:dyDescent="0.35">
      <c r="C14" s="140" t="s">
        <v>245</v>
      </c>
      <c r="D14" s="142">
        <v>38.299999999999997</v>
      </c>
      <c r="E14" s="142">
        <f t="shared" si="0"/>
        <v>38300</v>
      </c>
      <c r="F14" s="141" t="s">
        <v>567</v>
      </c>
    </row>
    <row r="15" spans="2:8" ht="42" customHeight="1" x14ac:dyDescent="0.35">
      <c r="C15" s="140" t="s">
        <v>282</v>
      </c>
      <c r="D15" s="142">
        <v>601.66999999999996</v>
      </c>
      <c r="E15" s="142">
        <f t="shared" si="0"/>
        <v>601670</v>
      </c>
      <c r="F15" s="141" t="s">
        <v>567</v>
      </c>
    </row>
    <row r="16" spans="2:8" ht="42" customHeight="1" x14ac:dyDescent="0.35">
      <c r="C16" s="140" t="s">
        <v>238</v>
      </c>
      <c r="D16" s="142">
        <v>0.48</v>
      </c>
      <c r="E16" s="142">
        <f t="shared" si="0"/>
        <v>480</v>
      </c>
      <c r="F16" s="141" t="s">
        <v>567</v>
      </c>
    </row>
    <row r="17" spans="3:6" ht="42" customHeight="1" x14ac:dyDescent="0.35">
      <c r="C17" s="140" t="s">
        <v>292</v>
      </c>
      <c r="D17" s="142">
        <v>8.91</v>
      </c>
      <c r="E17" s="142">
        <f t="shared" si="0"/>
        <v>8910</v>
      </c>
      <c r="F17" s="141" t="s">
        <v>567</v>
      </c>
    </row>
    <row r="18" spans="3:6" ht="42" customHeight="1" x14ac:dyDescent="0.35">
      <c r="C18" s="140" t="s">
        <v>297</v>
      </c>
      <c r="D18" s="142">
        <v>5.95</v>
      </c>
      <c r="E18" s="142">
        <f t="shared" si="0"/>
        <v>5950</v>
      </c>
      <c r="F18" s="141" t="s">
        <v>567</v>
      </c>
    </row>
    <row r="19" spans="3:6" ht="42" customHeight="1" x14ac:dyDescent="0.35">
      <c r="C19" s="140" t="s">
        <v>298</v>
      </c>
      <c r="D19" s="142">
        <v>0.4</v>
      </c>
      <c r="E19" s="142">
        <f t="shared" si="0"/>
        <v>400</v>
      </c>
      <c r="F19" s="141" t="s">
        <v>567</v>
      </c>
    </row>
    <row r="20" spans="3:6" ht="42" customHeight="1" x14ac:dyDescent="0.35">
      <c r="C20" s="140" t="s">
        <v>272</v>
      </c>
      <c r="D20" s="142">
        <v>3.2</v>
      </c>
      <c r="E20" s="142">
        <f t="shared" si="0"/>
        <v>3200</v>
      </c>
      <c r="F20" s="141" t="s">
        <v>567</v>
      </c>
    </row>
    <row r="21" spans="3:6" ht="42" customHeight="1" x14ac:dyDescent="0.35">
      <c r="C21" s="140" t="s">
        <v>304</v>
      </c>
      <c r="D21" s="142">
        <v>0.01</v>
      </c>
      <c r="E21" s="142">
        <f t="shared" si="0"/>
        <v>10</v>
      </c>
      <c r="F21" s="141" t="s">
        <v>567</v>
      </c>
    </row>
    <row r="22" spans="3:6" ht="42" customHeight="1" x14ac:dyDescent="0.35">
      <c r="C22" s="140" t="s">
        <v>528</v>
      </c>
      <c r="D22" s="142">
        <v>1405.6</v>
      </c>
      <c r="E22" s="142">
        <f t="shared" si="0"/>
        <v>1405600</v>
      </c>
      <c r="F22" s="141" t="s">
        <v>568</v>
      </c>
    </row>
    <row r="23" spans="3:6" ht="42" customHeight="1" x14ac:dyDescent="0.35">
      <c r="C23" s="140" t="s">
        <v>216</v>
      </c>
      <c r="D23" s="142">
        <v>52.85</v>
      </c>
      <c r="E23" s="142">
        <f t="shared" si="0"/>
        <v>52850</v>
      </c>
      <c r="F23" s="141" t="s">
        <v>567</v>
      </c>
    </row>
    <row r="24" spans="3:6" ht="42" customHeight="1" x14ac:dyDescent="0.35">
      <c r="C24" s="140" t="s">
        <v>333</v>
      </c>
      <c r="D24" s="141">
        <v>41</v>
      </c>
      <c r="E24" s="142">
        <f t="shared" si="0"/>
        <v>41000</v>
      </c>
      <c r="F24" s="141" t="s">
        <v>567</v>
      </c>
    </row>
    <row r="25" spans="3:6" ht="42" customHeight="1" x14ac:dyDescent="0.35">
      <c r="C25" s="140" t="s">
        <v>336</v>
      </c>
      <c r="D25" s="142">
        <v>46.05</v>
      </c>
      <c r="E25" s="142">
        <f t="shared" si="0"/>
        <v>46050</v>
      </c>
      <c r="F25" s="141" t="s">
        <v>567</v>
      </c>
    </row>
    <row r="26" spans="3:6" ht="42" customHeight="1" x14ac:dyDescent="0.35">
      <c r="C26" s="140" t="s">
        <v>342</v>
      </c>
      <c r="D26" s="142">
        <v>15.34</v>
      </c>
      <c r="E26" s="142">
        <f t="shared" si="0"/>
        <v>15340</v>
      </c>
      <c r="F26" s="141" t="s">
        <v>568</v>
      </c>
    </row>
    <row r="27" spans="3:6" ht="42" customHeight="1" x14ac:dyDescent="0.35">
      <c r="C27" s="140" t="s">
        <v>356</v>
      </c>
      <c r="D27" s="142">
        <v>12.33</v>
      </c>
      <c r="E27" s="142">
        <f t="shared" si="0"/>
        <v>12330</v>
      </c>
      <c r="F27" s="141" t="s">
        <v>567</v>
      </c>
    </row>
    <row r="28" spans="3:6" ht="42" customHeight="1" x14ac:dyDescent="0.35">
      <c r="C28" s="140" t="s">
        <v>355</v>
      </c>
      <c r="D28" s="142">
        <v>0.74</v>
      </c>
      <c r="E28" s="142">
        <f t="shared" si="0"/>
        <v>740</v>
      </c>
      <c r="F28" s="141" t="s">
        <v>567</v>
      </c>
    </row>
    <row r="29" spans="3:6" ht="42" customHeight="1" x14ac:dyDescent="0.35">
      <c r="C29" s="140" t="s">
        <v>257</v>
      </c>
      <c r="D29" s="142">
        <v>0.46</v>
      </c>
      <c r="E29" s="142">
        <f t="shared" si="0"/>
        <v>460</v>
      </c>
      <c r="F29" s="141" t="s">
        <v>567</v>
      </c>
    </row>
    <row r="30" spans="3:6" ht="42" customHeight="1" x14ac:dyDescent="0.35">
      <c r="C30" s="140" t="s">
        <v>361</v>
      </c>
      <c r="D30" s="142">
        <v>2.2999999999999998</v>
      </c>
      <c r="E30" s="142">
        <f t="shared" si="0"/>
        <v>2300</v>
      </c>
      <c r="F30" s="141" t="s">
        <v>567</v>
      </c>
    </row>
    <row r="31" spans="3:6" ht="42" customHeight="1" x14ac:dyDescent="0.35">
      <c r="C31" s="140" t="s">
        <v>280</v>
      </c>
      <c r="D31" s="142">
        <v>2.19</v>
      </c>
      <c r="E31" s="142">
        <f t="shared" si="0"/>
        <v>2190</v>
      </c>
      <c r="F31" s="141" t="s">
        <v>567</v>
      </c>
    </row>
    <row r="32" spans="3:6" ht="42" customHeight="1" x14ac:dyDescent="0.35">
      <c r="C32" s="140" t="s">
        <v>362</v>
      </c>
      <c r="D32" s="142">
        <v>191.23</v>
      </c>
      <c r="E32" s="142">
        <f t="shared" si="0"/>
        <v>191230</v>
      </c>
      <c r="F32" s="141" t="s">
        <v>567</v>
      </c>
    </row>
    <row r="33" spans="3:6" ht="42" customHeight="1" x14ac:dyDescent="0.35">
      <c r="C33" s="140" t="s">
        <v>674</v>
      </c>
      <c r="D33" s="141"/>
      <c r="E33" s="142"/>
      <c r="F33" s="141" t="s">
        <v>569</v>
      </c>
    </row>
    <row r="34" spans="3:6" ht="42" customHeight="1" x14ac:dyDescent="0.35">
      <c r="C34" s="140" t="s">
        <v>226</v>
      </c>
      <c r="D34" s="142">
        <v>6.4</v>
      </c>
      <c r="E34" s="142">
        <f t="shared" ref="E34:E40" si="1">D34*1000</f>
        <v>6400</v>
      </c>
      <c r="F34" s="141" t="s">
        <v>567</v>
      </c>
    </row>
    <row r="35" spans="3:6" ht="42" customHeight="1" x14ac:dyDescent="0.35">
      <c r="C35" s="140" t="s">
        <v>310</v>
      </c>
      <c r="D35" s="142">
        <v>12.18</v>
      </c>
      <c r="E35" s="142">
        <f t="shared" si="1"/>
        <v>12180</v>
      </c>
      <c r="F35" s="141" t="s">
        <v>568</v>
      </c>
    </row>
    <row r="36" spans="3:6" ht="42" customHeight="1" x14ac:dyDescent="0.35">
      <c r="C36" s="140" t="s">
        <v>299</v>
      </c>
      <c r="D36" s="142">
        <v>0.03</v>
      </c>
      <c r="E36" s="142">
        <f t="shared" si="1"/>
        <v>30</v>
      </c>
      <c r="F36" s="141" t="s">
        <v>567</v>
      </c>
    </row>
    <row r="37" spans="3:6" ht="42" customHeight="1" x14ac:dyDescent="0.35">
      <c r="C37" s="140" t="s">
        <v>207</v>
      </c>
      <c r="D37" s="142">
        <v>25.01</v>
      </c>
      <c r="E37" s="142">
        <f t="shared" si="1"/>
        <v>25010</v>
      </c>
      <c r="F37" s="141" t="s">
        <v>567</v>
      </c>
    </row>
    <row r="38" spans="3:6" ht="42" customHeight="1" x14ac:dyDescent="0.35">
      <c r="C38" s="140" t="s">
        <v>351</v>
      </c>
      <c r="D38" s="142">
        <v>11.63</v>
      </c>
      <c r="E38" s="142">
        <f t="shared" si="1"/>
        <v>11630</v>
      </c>
      <c r="F38" s="141" t="s">
        <v>567</v>
      </c>
    </row>
    <row r="39" spans="3:6" ht="42" customHeight="1" x14ac:dyDescent="0.35">
      <c r="C39" s="140" t="s">
        <v>527</v>
      </c>
      <c r="D39" s="142">
        <v>1.62</v>
      </c>
      <c r="E39" s="142">
        <f t="shared" si="1"/>
        <v>1620</v>
      </c>
      <c r="F39" s="141" t="s">
        <v>567</v>
      </c>
    </row>
    <row r="40" spans="3:6" ht="42" customHeight="1" x14ac:dyDescent="0.35">
      <c r="C40" s="140" t="s">
        <v>529</v>
      </c>
      <c r="D40" s="142">
        <v>22.8</v>
      </c>
      <c r="E40" s="142">
        <f t="shared" si="1"/>
        <v>22800</v>
      </c>
      <c r="F40" s="141" t="s">
        <v>567</v>
      </c>
    </row>
  </sheetData>
  <mergeCells count="1">
    <mergeCell ref="C2:F2"/>
  </mergeCell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7CDE2-EF9D-4AB9-BD29-1046F1E7791F}">
  <sheetPr>
    <tabColor theme="5" tint="0.59999389629810485"/>
  </sheetPr>
  <dimension ref="B1:H40"/>
  <sheetViews>
    <sheetView zoomScale="84" zoomScaleNormal="84" workbookViewId="0">
      <selection sqref="A1:XFD1"/>
    </sheetView>
  </sheetViews>
  <sheetFormatPr baseColWidth="10" defaultColWidth="8.7265625" defaultRowHeight="11.5" customHeight="1" x14ac:dyDescent="0.35"/>
  <cols>
    <col min="1" max="1" width="12.6328125" style="130" customWidth="1"/>
    <col min="2" max="2" width="17.90625" style="130" customWidth="1"/>
    <col min="3" max="6" width="27.54296875" style="130" customWidth="1"/>
    <col min="7" max="7" width="11.81640625" style="130" customWidth="1"/>
    <col min="8" max="16384" width="8.7265625" style="130"/>
  </cols>
  <sheetData>
    <row r="1" spans="2:8" s="126" customFormat="1" ht="74" customHeight="1" x14ac:dyDescent="0.35">
      <c r="B1" s="125" t="s">
        <v>740</v>
      </c>
      <c r="G1" s="125"/>
      <c r="H1" s="125" t="s">
        <v>755</v>
      </c>
    </row>
    <row r="2" spans="2:8" ht="50.5" customHeight="1" x14ac:dyDescent="0.35">
      <c r="C2" s="206" t="s">
        <v>585</v>
      </c>
      <c r="D2" s="206"/>
      <c r="E2" s="206"/>
      <c r="F2" s="206"/>
    </row>
    <row r="3" spans="2:8" ht="42" customHeight="1" x14ac:dyDescent="0.35">
      <c r="C3" s="139"/>
      <c r="D3" s="139" t="s">
        <v>577</v>
      </c>
      <c r="E3" s="139" t="s">
        <v>576</v>
      </c>
      <c r="F3" s="139" t="s">
        <v>570</v>
      </c>
    </row>
    <row r="4" spans="2:8" ht="42" customHeight="1" x14ac:dyDescent="0.35">
      <c r="C4" s="140" t="s">
        <v>222</v>
      </c>
      <c r="D4" s="141">
        <v>0</v>
      </c>
      <c r="E4" s="141">
        <f t="shared" ref="E4:E11" si="0">D4*1000</f>
        <v>0</v>
      </c>
      <c r="F4" s="141" t="s">
        <v>567</v>
      </c>
    </row>
    <row r="5" spans="2:8" ht="42" customHeight="1" x14ac:dyDescent="0.35">
      <c r="C5" s="140" t="s">
        <v>229</v>
      </c>
      <c r="D5" s="142">
        <v>22.97</v>
      </c>
      <c r="E5" s="141">
        <f t="shared" si="0"/>
        <v>22970</v>
      </c>
      <c r="F5" s="141" t="s">
        <v>567</v>
      </c>
    </row>
    <row r="6" spans="2:8" ht="42" customHeight="1" x14ac:dyDescent="0.35">
      <c r="C6" s="140" t="s">
        <v>341</v>
      </c>
      <c r="D6" s="142">
        <v>0.28000000000000003</v>
      </c>
      <c r="E6" s="141">
        <f t="shared" si="0"/>
        <v>280</v>
      </c>
      <c r="F6" s="141" t="s">
        <v>567</v>
      </c>
    </row>
    <row r="7" spans="2:8" ht="42" customHeight="1" x14ac:dyDescent="0.35">
      <c r="C7" s="140" t="s">
        <v>247</v>
      </c>
      <c r="D7" s="141">
        <v>0</v>
      </c>
      <c r="E7" s="141">
        <f t="shared" si="0"/>
        <v>0</v>
      </c>
      <c r="F7" s="141" t="s">
        <v>582</v>
      </c>
    </row>
    <row r="8" spans="2:8" ht="42" customHeight="1" x14ac:dyDescent="0.35">
      <c r="C8" s="140" t="s">
        <v>209</v>
      </c>
      <c r="D8" s="142">
        <v>1.83</v>
      </c>
      <c r="E8" s="141">
        <f t="shared" si="0"/>
        <v>1830</v>
      </c>
      <c r="F8" s="141" t="s">
        <v>567</v>
      </c>
    </row>
    <row r="9" spans="2:8" ht="42" customHeight="1" x14ac:dyDescent="0.35">
      <c r="C9" s="140" t="s">
        <v>252</v>
      </c>
      <c r="D9" s="142">
        <v>0.38</v>
      </c>
      <c r="E9" s="141">
        <f t="shared" si="0"/>
        <v>380</v>
      </c>
      <c r="F9" s="141" t="s">
        <v>567</v>
      </c>
    </row>
    <row r="10" spans="2:8" ht="42" customHeight="1" x14ac:dyDescent="0.35">
      <c r="C10" s="140" t="s">
        <v>278</v>
      </c>
      <c r="D10" s="141">
        <v>0</v>
      </c>
      <c r="E10" s="141">
        <f t="shared" si="0"/>
        <v>0</v>
      </c>
      <c r="F10" s="141" t="s">
        <v>567</v>
      </c>
    </row>
    <row r="11" spans="2:8" ht="42" customHeight="1" x14ac:dyDescent="0.35">
      <c r="C11" s="140" t="s">
        <v>263</v>
      </c>
      <c r="D11" s="142">
        <v>7.0000000000000007E-2</v>
      </c>
      <c r="E11" s="141">
        <f t="shared" si="0"/>
        <v>70</v>
      </c>
      <c r="F11" s="141" t="s">
        <v>567</v>
      </c>
    </row>
    <row r="12" spans="2:8" ht="42" customHeight="1" x14ac:dyDescent="0.35">
      <c r="C12" s="140" t="s">
        <v>251</v>
      </c>
      <c r="D12" s="141"/>
      <c r="E12" s="141"/>
      <c r="F12" s="141" t="s">
        <v>574</v>
      </c>
    </row>
    <row r="13" spans="2:8" ht="42" customHeight="1" x14ac:dyDescent="0.35">
      <c r="C13" s="140" t="s">
        <v>258</v>
      </c>
      <c r="D13" s="141"/>
      <c r="E13" s="141"/>
      <c r="F13" s="141" t="s">
        <v>574</v>
      </c>
    </row>
    <row r="14" spans="2:8" ht="42" customHeight="1" x14ac:dyDescent="0.35">
      <c r="C14" s="140" t="s">
        <v>245</v>
      </c>
      <c r="D14" s="141">
        <v>0</v>
      </c>
      <c r="E14" s="141">
        <f t="shared" ref="E14:E20" si="1">D14*1000</f>
        <v>0</v>
      </c>
      <c r="F14" s="141" t="s">
        <v>584</v>
      </c>
    </row>
    <row r="15" spans="2:8" ht="42" customHeight="1" x14ac:dyDescent="0.35">
      <c r="C15" s="140" t="s">
        <v>282</v>
      </c>
      <c r="D15" s="141">
        <v>0</v>
      </c>
      <c r="E15" s="141">
        <f t="shared" si="1"/>
        <v>0</v>
      </c>
      <c r="F15" s="141" t="s">
        <v>567</v>
      </c>
    </row>
    <row r="16" spans="2:8" ht="42" customHeight="1" x14ac:dyDescent="0.35">
      <c r="C16" s="140" t="s">
        <v>238</v>
      </c>
      <c r="D16" s="141">
        <v>0</v>
      </c>
      <c r="E16" s="141">
        <f t="shared" si="1"/>
        <v>0</v>
      </c>
      <c r="F16" s="141" t="s">
        <v>567</v>
      </c>
    </row>
    <row r="17" spans="3:6" ht="42" customHeight="1" x14ac:dyDescent="0.35">
      <c r="C17" s="140" t="s">
        <v>292</v>
      </c>
      <c r="D17" s="142">
        <v>6.82</v>
      </c>
      <c r="E17" s="141">
        <f t="shared" si="1"/>
        <v>6820</v>
      </c>
      <c r="F17" s="141" t="s">
        <v>567</v>
      </c>
    </row>
    <row r="18" spans="3:6" ht="42" customHeight="1" x14ac:dyDescent="0.35">
      <c r="C18" s="140" t="s">
        <v>297</v>
      </c>
      <c r="D18" s="142">
        <v>6.73</v>
      </c>
      <c r="E18" s="141">
        <f t="shared" si="1"/>
        <v>6730</v>
      </c>
      <c r="F18" s="141" t="s">
        <v>567</v>
      </c>
    </row>
    <row r="19" spans="3:6" ht="42" customHeight="1" x14ac:dyDescent="0.35">
      <c r="C19" s="140" t="s">
        <v>298</v>
      </c>
      <c r="D19" s="142">
        <v>0.06</v>
      </c>
      <c r="E19" s="141">
        <f t="shared" si="1"/>
        <v>60</v>
      </c>
      <c r="F19" s="141" t="s">
        <v>567</v>
      </c>
    </row>
    <row r="20" spans="3:6" ht="42" customHeight="1" x14ac:dyDescent="0.35">
      <c r="C20" s="140" t="s">
        <v>272</v>
      </c>
      <c r="D20" s="142">
        <v>0.91</v>
      </c>
      <c r="E20" s="141">
        <f t="shared" si="1"/>
        <v>910</v>
      </c>
      <c r="F20" s="141" t="s">
        <v>567</v>
      </c>
    </row>
    <row r="21" spans="3:6" ht="42" customHeight="1" x14ac:dyDescent="0.35">
      <c r="C21" s="140" t="s">
        <v>304</v>
      </c>
      <c r="D21" s="141"/>
      <c r="E21" s="141"/>
      <c r="F21" s="141" t="s">
        <v>581</v>
      </c>
    </row>
    <row r="22" spans="3:6" ht="42" customHeight="1" x14ac:dyDescent="0.35">
      <c r="C22" s="140" t="s">
        <v>528</v>
      </c>
      <c r="D22" s="141"/>
      <c r="E22" s="141"/>
      <c r="F22" s="141" t="s">
        <v>581</v>
      </c>
    </row>
    <row r="23" spans="3:6" ht="42" customHeight="1" x14ac:dyDescent="0.35">
      <c r="C23" s="140" t="s">
        <v>216</v>
      </c>
      <c r="D23" s="141">
        <v>0</v>
      </c>
      <c r="E23" s="141">
        <f t="shared" ref="E23:E30" si="2">D23*1000</f>
        <v>0</v>
      </c>
      <c r="F23" s="141" t="s">
        <v>567</v>
      </c>
    </row>
    <row r="24" spans="3:6" ht="42" customHeight="1" x14ac:dyDescent="0.35">
      <c r="C24" s="140" t="s">
        <v>333</v>
      </c>
      <c r="D24" s="142">
        <v>1.31</v>
      </c>
      <c r="E24" s="141">
        <f t="shared" si="2"/>
        <v>1310</v>
      </c>
      <c r="F24" s="141" t="s">
        <v>582</v>
      </c>
    </row>
    <row r="25" spans="3:6" ht="42" customHeight="1" x14ac:dyDescent="0.35">
      <c r="C25" s="140" t="s">
        <v>336</v>
      </c>
      <c r="D25" s="141">
        <v>0</v>
      </c>
      <c r="E25" s="141">
        <f t="shared" si="2"/>
        <v>0</v>
      </c>
      <c r="F25" s="141" t="s">
        <v>567</v>
      </c>
    </row>
    <row r="26" spans="3:6" ht="42" customHeight="1" x14ac:dyDescent="0.35">
      <c r="C26" s="140" t="s">
        <v>342</v>
      </c>
      <c r="D26" s="142">
        <v>121.06</v>
      </c>
      <c r="E26" s="141">
        <f t="shared" si="2"/>
        <v>121060</v>
      </c>
      <c r="F26" s="141" t="s">
        <v>567</v>
      </c>
    </row>
    <row r="27" spans="3:6" ht="42" customHeight="1" x14ac:dyDescent="0.35">
      <c r="C27" s="140" t="s">
        <v>356</v>
      </c>
      <c r="D27" s="141">
        <v>0</v>
      </c>
      <c r="E27" s="141">
        <f t="shared" si="2"/>
        <v>0</v>
      </c>
      <c r="F27" s="141" t="s">
        <v>567</v>
      </c>
    </row>
    <row r="28" spans="3:6" ht="42" customHeight="1" x14ac:dyDescent="0.35">
      <c r="C28" s="140" t="s">
        <v>355</v>
      </c>
      <c r="D28" s="142">
        <v>0.56000000000000005</v>
      </c>
      <c r="E28" s="141">
        <f t="shared" si="2"/>
        <v>560</v>
      </c>
      <c r="F28" s="141" t="s">
        <v>567</v>
      </c>
    </row>
    <row r="29" spans="3:6" ht="42" customHeight="1" x14ac:dyDescent="0.35">
      <c r="C29" s="140" t="s">
        <v>257</v>
      </c>
      <c r="D29" s="141">
        <v>0</v>
      </c>
      <c r="E29" s="141">
        <f t="shared" si="2"/>
        <v>0</v>
      </c>
      <c r="F29" s="141" t="s">
        <v>583</v>
      </c>
    </row>
    <row r="30" spans="3:6" ht="42" customHeight="1" x14ac:dyDescent="0.35">
      <c r="C30" s="140" t="s">
        <v>361</v>
      </c>
      <c r="D30" s="142">
        <v>9.17</v>
      </c>
      <c r="E30" s="141">
        <f t="shared" si="2"/>
        <v>9170</v>
      </c>
      <c r="F30" s="141" t="s">
        <v>567</v>
      </c>
    </row>
    <row r="31" spans="3:6" ht="42" customHeight="1" x14ac:dyDescent="0.35">
      <c r="C31" s="140" t="s">
        <v>280</v>
      </c>
      <c r="D31" s="141"/>
      <c r="E31" s="141"/>
      <c r="F31" s="141" t="s">
        <v>581</v>
      </c>
    </row>
    <row r="32" spans="3:6" ht="42" customHeight="1" x14ac:dyDescent="0.35">
      <c r="C32" s="140" t="s">
        <v>362</v>
      </c>
      <c r="D32" s="142">
        <v>0.6</v>
      </c>
      <c r="E32" s="141">
        <f>D32*1000</f>
        <v>600</v>
      </c>
      <c r="F32" s="141" t="s">
        <v>567</v>
      </c>
    </row>
    <row r="33" spans="3:6" ht="42" customHeight="1" x14ac:dyDescent="0.35">
      <c r="C33" s="140" t="s">
        <v>674</v>
      </c>
      <c r="D33" s="141"/>
      <c r="E33" s="141"/>
      <c r="F33" s="141" t="s">
        <v>581</v>
      </c>
    </row>
    <row r="34" spans="3:6" ht="42" customHeight="1" x14ac:dyDescent="0.35">
      <c r="C34" s="140" t="s">
        <v>226</v>
      </c>
      <c r="D34" s="141"/>
      <c r="E34" s="141"/>
      <c r="F34" s="141" t="s">
        <v>581</v>
      </c>
    </row>
    <row r="35" spans="3:6" ht="42" customHeight="1" x14ac:dyDescent="0.35">
      <c r="C35" s="140" t="s">
        <v>310</v>
      </c>
      <c r="D35" s="141"/>
      <c r="E35" s="141"/>
      <c r="F35" s="141" t="s">
        <v>581</v>
      </c>
    </row>
    <row r="36" spans="3:6" ht="42" customHeight="1" x14ac:dyDescent="0.35">
      <c r="C36" s="140" t="s">
        <v>299</v>
      </c>
      <c r="D36" s="141"/>
      <c r="E36" s="141"/>
      <c r="F36" s="141" t="s">
        <v>581</v>
      </c>
    </row>
    <row r="37" spans="3:6" ht="42" customHeight="1" x14ac:dyDescent="0.35">
      <c r="C37" s="140" t="s">
        <v>207</v>
      </c>
      <c r="D37" s="141"/>
      <c r="E37" s="141"/>
      <c r="F37" s="141" t="s">
        <v>581</v>
      </c>
    </row>
    <row r="38" spans="3:6" ht="42" customHeight="1" x14ac:dyDescent="0.35">
      <c r="C38" s="140" t="s">
        <v>351</v>
      </c>
      <c r="D38" s="142">
        <v>78.010000000000005</v>
      </c>
      <c r="E38" s="141">
        <f>D38*1000</f>
        <v>78010</v>
      </c>
      <c r="F38" s="141" t="s">
        <v>582</v>
      </c>
    </row>
    <row r="39" spans="3:6" ht="42" customHeight="1" x14ac:dyDescent="0.35">
      <c r="C39" s="140" t="s">
        <v>527</v>
      </c>
      <c r="D39" s="141"/>
      <c r="E39" s="141"/>
      <c r="F39" s="141" t="s">
        <v>581</v>
      </c>
    </row>
    <row r="40" spans="3:6" ht="42" customHeight="1" x14ac:dyDescent="0.35">
      <c r="C40" s="140" t="s">
        <v>529</v>
      </c>
      <c r="D40" s="141"/>
      <c r="E40" s="141"/>
      <c r="F40" s="141" t="s">
        <v>581</v>
      </c>
    </row>
  </sheetData>
  <mergeCells count="1">
    <mergeCell ref="C2:F2"/>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710D0-5CDB-4D9B-882C-33A038DD086C}">
  <sheetPr>
    <tabColor theme="5" tint="0.59999389629810485"/>
  </sheetPr>
  <dimension ref="B1:H40"/>
  <sheetViews>
    <sheetView zoomScale="84" zoomScaleNormal="84" workbookViewId="0">
      <selection sqref="A1:XFD1"/>
    </sheetView>
  </sheetViews>
  <sheetFormatPr baseColWidth="10" defaultColWidth="8.7265625" defaultRowHeight="11.5" customHeight="1" x14ac:dyDescent="0.35"/>
  <cols>
    <col min="1" max="1" width="13.08984375" style="145" customWidth="1"/>
    <col min="2" max="2" width="16.90625" style="145" customWidth="1"/>
    <col min="3" max="6" width="27.54296875" style="145" customWidth="1"/>
    <col min="7" max="7" width="11.6328125" style="145" customWidth="1"/>
    <col min="8" max="16384" width="8.7265625" style="145"/>
  </cols>
  <sheetData>
    <row r="1" spans="2:8" s="126" customFormat="1" ht="74" customHeight="1" x14ac:dyDescent="0.35">
      <c r="B1" s="125" t="s">
        <v>740</v>
      </c>
      <c r="G1" s="125"/>
      <c r="H1" s="125" t="s">
        <v>755</v>
      </c>
    </row>
    <row r="2" spans="2:8" ht="50.5" customHeight="1" x14ac:dyDescent="0.35">
      <c r="C2" s="206" t="s">
        <v>578</v>
      </c>
      <c r="D2" s="206"/>
      <c r="E2" s="206"/>
      <c r="F2" s="206"/>
    </row>
    <row r="3" spans="2:8" ht="42" customHeight="1" x14ac:dyDescent="0.35">
      <c r="C3" s="139"/>
      <c r="D3" s="139" t="s">
        <v>577</v>
      </c>
      <c r="E3" s="139" t="s">
        <v>576</v>
      </c>
      <c r="F3" s="139" t="s">
        <v>570</v>
      </c>
    </row>
    <row r="4" spans="2:8" ht="42" customHeight="1" x14ac:dyDescent="0.35">
      <c r="C4" s="139" t="s">
        <v>222</v>
      </c>
      <c r="D4" s="146">
        <v>6.89</v>
      </c>
      <c r="E4" s="146">
        <f t="shared" ref="E4:E32" si="0">D4*1000</f>
        <v>6890</v>
      </c>
      <c r="F4" s="147" t="s">
        <v>567</v>
      </c>
    </row>
    <row r="5" spans="2:8" ht="42" customHeight="1" x14ac:dyDescent="0.35">
      <c r="C5" s="139" t="s">
        <v>229</v>
      </c>
      <c r="D5" s="146">
        <v>2.2400000000000002</v>
      </c>
      <c r="E5" s="146">
        <f t="shared" si="0"/>
        <v>2240</v>
      </c>
      <c r="F5" s="147" t="s">
        <v>568</v>
      </c>
    </row>
    <row r="6" spans="2:8" ht="42" customHeight="1" x14ac:dyDescent="0.35">
      <c r="C6" s="139" t="s">
        <v>341</v>
      </c>
      <c r="D6" s="146">
        <v>2.78</v>
      </c>
      <c r="E6" s="146">
        <f t="shared" si="0"/>
        <v>2780</v>
      </c>
      <c r="F6" s="147" t="s">
        <v>567</v>
      </c>
    </row>
    <row r="7" spans="2:8" ht="42" customHeight="1" x14ac:dyDescent="0.35">
      <c r="C7" s="139" t="s">
        <v>247</v>
      </c>
      <c r="D7" s="146">
        <v>152.76</v>
      </c>
      <c r="E7" s="146">
        <f t="shared" si="0"/>
        <v>152760</v>
      </c>
      <c r="F7" s="147" t="s">
        <v>567</v>
      </c>
    </row>
    <row r="8" spans="2:8" ht="42" customHeight="1" x14ac:dyDescent="0.35">
      <c r="C8" s="139" t="s">
        <v>209</v>
      </c>
      <c r="D8" s="146">
        <v>16.72</v>
      </c>
      <c r="E8" s="146">
        <f t="shared" si="0"/>
        <v>16720</v>
      </c>
      <c r="F8" s="147" t="s">
        <v>567</v>
      </c>
    </row>
    <row r="9" spans="2:8" ht="42" customHeight="1" x14ac:dyDescent="0.35">
      <c r="C9" s="139" t="s">
        <v>252</v>
      </c>
      <c r="D9" s="146">
        <v>0.7</v>
      </c>
      <c r="E9" s="146">
        <f t="shared" si="0"/>
        <v>700</v>
      </c>
      <c r="F9" s="147" t="s">
        <v>567</v>
      </c>
    </row>
    <row r="10" spans="2:8" ht="42" customHeight="1" x14ac:dyDescent="0.35">
      <c r="C10" s="139" t="s">
        <v>278</v>
      </c>
      <c r="D10" s="146">
        <v>6.98</v>
      </c>
      <c r="E10" s="146">
        <f t="shared" si="0"/>
        <v>6980</v>
      </c>
      <c r="F10" s="147" t="s">
        <v>567</v>
      </c>
    </row>
    <row r="11" spans="2:8" ht="42" customHeight="1" x14ac:dyDescent="0.35">
      <c r="C11" s="139" t="s">
        <v>263</v>
      </c>
      <c r="D11" s="146">
        <v>43.9</v>
      </c>
      <c r="E11" s="146">
        <f t="shared" si="0"/>
        <v>43900</v>
      </c>
      <c r="F11" s="147" t="s">
        <v>567</v>
      </c>
    </row>
    <row r="12" spans="2:8" ht="42" customHeight="1" x14ac:dyDescent="0.35">
      <c r="C12" s="139" t="s">
        <v>251</v>
      </c>
      <c r="D12" s="146">
        <v>755.94</v>
      </c>
      <c r="E12" s="146">
        <f t="shared" si="0"/>
        <v>755940</v>
      </c>
      <c r="F12" s="147" t="s">
        <v>567</v>
      </c>
    </row>
    <row r="13" spans="2:8" ht="42" customHeight="1" x14ac:dyDescent="0.35">
      <c r="C13" s="139" t="s">
        <v>258</v>
      </c>
      <c r="D13" s="146">
        <v>64.09</v>
      </c>
      <c r="E13" s="146">
        <f t="shared" si="0"/>
        <v>64090</v>
      </c>
      <c r="F13" s="147" t="s">
        <v>568</v>
      </c>
    </row>
    <row r="14" spans="2:8" ht="42" customHeight="1" x14ac:dyDescent="0.35">
      <c r="C14" s="139" t="s">
        <v>245</v>
      </c>
      <c r="D14" s="146">
        <v>3.8</v>
      </c>
      <c r="E14" s="146">
        <f t="shared" si="0"/>
        <v>3800</v>
      </c>
      <c r="F14" s="147" t="s">
        <v>567</v>
      </c>
    </row>
    <row r="15" spans="2:8" ht="42" customHeight="1" x14ac:dyDescent="0.35">
      <c r="C15" s="139" t="s">
        <v>282</v>
      </c>
      <c r="D15" s="146">
        <v>73.989999999999995</v>
      </c>
      <c r="E15" s="146">
        <f t="shared" si="0"/>
        <v>73990</v>
      </c>
      <c r="F15" s="147" t="s">
        <v>567</v>
      </c>
    </row>
    <row r="16" spans="2:8" ht="42" customHeight="1" x14ac:dyDescent="0.35">
      <c r="C16" s="139" t="s">
        <v>238</v>
      </c>
      <c r="D16" s="146">
        <v>4.88</v>
      </c>
      <c r="E16" s="146">
        <f t="shared" si="0"/>
        <v>4880</v>
      </c>
      <c r="F16" s="147" t="s">
        <v>567</v>
      </c>
    </row>
    <row r="17" spans="3:6" ht="42" customHeight="1" x14ac:dyDescent="0.35">
      <c r="C17" s="139" t="s">
        <v>292</v>
      </c>
      <c r="D17" s="146">
        <v>2.71</v>
      </c>
      <c r="E17" s="146">
        <f t="shared" si="0"/>
        <v>2710</v>
      </c>
      <c r="F17" s="147" t="s">
        <v>567</v>
      </c>
    </row>
    <row r="18" spans="3:6" ht="42" customHeight="1" x14ac:dyDescent="0.35">
      <c r="C18" s="139" t="s">
        <v>297</v>
      </c>
      <c r="D18" s="146">
        <v>1.22</v>
      </c>
      <c r="E18" s="146">
        <f t="shared" si="0"/>
        <v>1220</v>
      </c>
      <c r="F18" s="147" t="s">
        <v>567</v>
      </c>
    </row>
    <row r="19" spans="3:6" ht="42" customHeight="1" x14ac:dyDescent="0.35">
      <c r="C19" s="139" t="s">
        <v>298</v>
      </c>
      <c r="D19" s="146">
        <v>0.76</v>
      </c>
      <c r="E19" s="146">
        <f t="shared" si="0"/>
        <v>760</v>
      </c>
      <c r="F19" s="147" t="s">
        <v>567</v>
      </c>
    </row>
    <row r="20" spans="3:6" ht="42" customHeight="1" x14ac:dyDescent="0.35">
      <c r="C20" s="139" t="s">
        <v>272</v>
      </c>
      <c r="D20" s="146">
        <v>2.68</v>
      </c>
      <c r="E20" s="146">
        <f t="shared" si="0"/>
        <v>2680</v>
      </c>
      <c r="F20" s="147" t="s">
        <v>567</v>
      </c>
    </row>
    <row r="21" spans="3:6" ht="42" customHeight="1" x14ac:dyDescent="0.35">
      <c r="C21" s="139" t="s">
        <v>304</v>
      </c>
      <c r="D21" s="146">
        <v>0.1</v>
      </c>
      <c r="E21" s="146">
        <f t="shared" si="0"/>
        <v>100</v>
      </c>
      <c r="F21" s="147" t="s">
        <v>567</v>
      </c>
    </row>
    <row r="22" spans="3:6" ht="42" customHeight="1" x14ac:dyDescent="0.35">
      <c r="C22" s="139" t="s">
        <v>528</v>
      </c>
      <c r="D22" s="146">
        <v>151.85</v>
      </c>
      <c r="E22" s="146">
        <f t="shared" si="0"/>
        <v>151850</v>
      </c>
      <c r="F22" s="147" t="s">
        <v>568</v>
      </c>
    </row>
    <row r="23" spans="3:6" ht="42" customHeight="1" x14ac:dyDescent="0.35">
      <c r="C23" s="139" t="s">
        <v>216</v>
      </c>
      <c r="D23" s="146">
        <v>17.420000000000002</v>
      </c>
      <c r="E23" s="146">
        <f t="shared" si="0"/>
        <v>17420</v>
      </c>
      <c r="F23" s="147" t="s">
        <v>567</v>
      </c>
    </row>
    <row r="24" spans="3:6" ht="42" customHeight="1" x14ac:dyDescent="0.35">
      <c r="C24" s="139" t="s">
        <v>333</v>
      </c>
      <c r="D24" s="146">
        <v>3.82</v>
      </c>
      <c r="E24" s="146">
        <f t="shared" si="0"/>
        <v>3820</v>
      </c>
      <c r="F24" s="147" t="s">
        <v>567</v>
      </c>
    </row>
    <row r="25" spans="3:6" ht="42" customHeight="1" x14ac:dyDescent="0.35">
      <c r="C25" s="139" t="s">
        <v>336</v>
      </c>
      <c r="D25" s="146">
        <v>87.62</v>
      </c>
      <c r="E25" s="146">
        <f t="shared" si="0"/>
        <v>87620</v>
      </c>
      <c r="F25" s="147" t="s">
        <v>567</v>
      </c>
    </row>
    <row r="26" spans="3:6" ht="42" customHeight="1" x14ac:dyDescent="0.35">
      <c r="C26" s="139" t="s">
        <v>342</v>
      </c>
      <c r="D26" s="146">
        <v>32.82</v>
      </c>
      <c r="E26" s="146">
        <f t="shared" si="0"/>
        <v>32820</v>
      </c>
      <c r="F26" s="147" t="s">
        <v>568</v>
      </c>
    </row>
    <row r="27" spans="3:6" ht="42" customHeight="1" x14ac:dyDescent="0.35">
      <c r="C27" s="139" t="s">
        <v>356</v>
      </c>
      <c r="D27" s="146">
        <v>3.99</v>
      </c>
      <c r="E27" s="146">
        <f t="shared" si="0"/>
        <v>3990</v>
      </c>
      <c r="F27" s="147" t="s">
        <v>567</v>
      </c>
    </row>
    <row r="28" spans="3:6" ht="42" customHeight="1" x14ac:dyDescent="0.35">
      <c r="C28" s="139" t="s">
        <v>355</v>
      </c>
      <c r="D28" s="147"/>
      <c r="E28" s="146">
        <f t="shared" si="0"/>
        <v>0</v>
      </c>
      <c r="F28" s="147" t="s">
        <v>575</v>
      </c>
    </row>
    <row r="29" spans="3:6" ht="42" customHeight="1" x14ac:dyDescent="0.35">
      <c r="C29" s="139" t="s">
        <v>257</v>
      </c>
      <c r="D29" s="147">
        <v>1</v>
      </c>
      <c r="E29" s="146">
        <f t="shared" si="0"/>
        <v>1000</v>
      </c>
      <c r="F29" s="147" t="s">
        <v>567</v>
      </c>
    </row>
    <row r="30" spans="3:6" ht="42" customHeight="1" x14ac:dyDescent="0.35">
      <c r="C30" s="139" t="s">
        <v>361</v>
      </c>
      <c r="D30" s="146">
        <v>8.67</v>
      </c>
      <c r="E30" s="146">
        <f t="shared" si="0"/>
        <v>8670</v>
      </c>
      <c r="F30" s="147" t="s">
        <v>567</v>
      </c>
    </row>
    <row r="31" spans="3:6" ht="42" customHeight="1" x14ac:dyDescent="0.35">
      <c r="C31" s="139" t="s">
        <v>280</v>
      </c>
      <c r="D31" s="146">
        <v>0.2</v>
      </c>
      <c r="E31" s="146">
        <f t="shared" si="0"/>
        <v>200</v>
      </c>
      <c r="F31" s="147" t="s">
        <v>567</v>
      </c>
    </row>
    <row r="32" spans="3:6" ht="42" customHeight="1" x14ac:dyDescent="0.35">
      <c r="C32" s="139" t="s">
        <v>362</v>
      </c>
      <c r="D32" s="146">
        <v>76.53</v>
      </c>
      <c r="E32" s="146">
        <f t="shared" si="0"/>
        <v>76530</v>
      </c>
      <c r="F32" s="147" t="s">
        <v>567</v>
      </c>
    </row>
    <row r="33" spans="3:6" ht="42" customHeight="1" x14ac:dyDescent="0.35">
      <c r="C33" s="139" t="s">
        <v>674</v>
      </c>
      <c r="D33" s="147"/>
      <c r="E33" s="146"/>
      <c r="F33" s="147" t="s">
        <v>574</v>
      </c>
    </row>
    <row r="34" spans="3:6" ht="42" customHeight="1" x14ac:dyDescent="0.35">
      <c r="C34" s="139" t="s">
        <v>226</v>
      </c>
      <c r="D34" s="146">
        <v>6.87</v>
      </c>
      <c r="E34" s="146">
        <f t="shared" ref="E34:E40" si="1">D34*1000</f>
        <v>6870</v>
      </c>
      <c r="F34" s="147" t="s">
        <v>567</v>
      </c>
    </row>
    <row r="35" spans="3:6" ht="42" customHeight="1" x14ac:dyDescent="0.35">
      <c r="C35" s="139" t="s">
        <v>310</v>
      </c>
      <c r="D35" s="146">
        <v>15.02</v>
      </c>
      <c r="E35" s="146">
        <f t="shared" si="1"/>
        <v>15020</v>
      </c>
      <c r="F35" s="147" t="s">
        <v>568</v>
      </c>
    </row>
    <row r="36" spans="3:6" ht="42" customHeight="1" x14ac:dyDescent="0.35">
      <c r="C36" s="139" t="s">
        <v>299</v>
      </c>
      <c r="D36" s="146">
        <v>0.26</v>
      </c>
      <c r="E36" s="146">
        <f t="shared" si="1"/>
        <v>260</v>
      </c>
      <c r="F36" s="147" t="s">
        <v>567</v>
      </c>
    </row>
    <row r="37" spans="3:6" ht="42" customHeight="1" x14ac:dyDescent="0.35">
      <c r="C37" s="139" t="s">
        <v>207</v>
      </c>
      <c r="D37" s="146">
        <v>12.75</v>
      </c>
      <c r="E37" s="146">
        <f t="shared" si="1"/>
        <v>12750</v>
      </c>
      <c r="F37" s="147" t="s">
        <v>567</v>
      </c>
    </row>
    <row r="38" spans="3:6" ht="42" customHeight="1" x14ac:dyDescent="0.35">
      <c r="C38" s="139" t="s">
        <v>351</v>
      </c>
      <c r="D38" s="146">
        <v>2.5</v>
      </c>
      <c r="E38" s="146">
        <f t="shared" si="1"/>
        <v>2500</v>
      </c>
      <c r="F38" s="147" t="s">
        <v>567</v>
      </c>
    </row>
    <row r="39" spans="3:6" ht="42" customHeight="1" x14ac:dyDescent="0.35">
      <c r="C39" s="139" t="s">
        <v>527</v>
      </c>
      <c r="D39" s="146">
        <v>138.93</v>
      </c>
      <c r="E39" s="146">
        <f t="shared" si="1"/>
        <v>138930</v>
      </c>
      <c r="F39" s="147" t="s">
        <v>567</v>
      </c>
    </row>
    <row r="40" spans="3:6" ht="42" customHeight="1" x14ac:dyDescent="0.35">
      <c r="C40" s="139" t="s">
        <v>529</v>
      </c>
      <c r="D40" s="146">
        <v>12.49</v>
      </c>
      <c r="E40" s="146">
        <f t="shared" si="1"/>
        <v>12490</v>
      </c>
      <c r="F40" s="147" t="s">
        <v>567</v>
      </c>
    </row>
  </sheetData>
  <mergeCells count="1">
    <mergeCell ref="C2:F2"/>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25135-91B8-4BB6-AADB-517D40471101}">
  <sheetPr>
    <tabColor theme="5" tint="0.59999389629810485"/>
  </sheetPr>
  <dimension ref="B1:H40"/>
  <sheetViews>
    <sheetView zoomScale="84" zoomScaleNormal="84" workbookViewId="0">
      <selection sqref="A1:XFD1"/>
    </sheetView>
  </sheetViews>
  <sheetFormatPr baseColWidth="10" defaultColWidth="8.7265625" defaultRowHeight="11.5" customHeight="1" x14ac:dyDescent="0.35"/>
  <cols>
    <col min="1" max="1" width="12.6328125" style="143" customWidth="1"/>
    <col min="2" max="2" width="15.453125" style="143" customWidth="1"/>
    <col min="3" max="6" width="27.54296875" style="143" customWidth="1"/>
    <col min="7" max="7" width="12.81640625" style="143" customWidth="1"/>
    <col min="8" max="16384" width="8.7265625" style="143"/>
  </cols>
  <sheetData>
    <row r="1" spans="2:8" s="126" customFormat="1" ht="74" customHeight="1" x14ac:dyDescent="0.35">
      <c r="B1" s="125" t="s">
        <v>740</v>
      </c>
      <c r="G1" s="125"/>
      <c r="H1" s="125" t="s">
        <v>755</v>
      </c>
    </row>
    <row r="2" spans="2:8" ht="50.5" customHeight="1" x14ac:dyDescent="0.35">
      <c r="C2" s="206" t="s">
        <v>585</v>
      </c>
      <c r="D2" s="206"/>
      <c r="E2" s="206"/>
      <c r="F2" s="206"/>
    </row>
    <row r="3" spans="2:8" ht="42" customHeight="1" x14ac:dyDescent="0.35">
      <c r="C3" s="139"/>
      <c r="D3" s="139" t="s">
        <v>577</v>
      </c>
      <c r="E3" s="139" t="s">
        <v>576</v>
      </c>
      <c r="F3" s="139" t="s">
        <v>570</v>
      </c>
    </row>
    <row r="4" spans="2:8" ht="42" customHeight="1" x14ac:dyDescent="0.35">
      <c r="C4" s="140" t="s">
        <v>222</v>
      </c>
      <c r="D4" s="141">
        <v>0</v>
      </c>
      <c r="E4" s="141">
        <f t="shared" ref="E4:E40" si="0">D4*1000</f>
        <v>0</v>
      </c>
      <c r="F4" s="141" t="s">
        <v>567</v>
      </c>
    </row>
    <row r="5" spans="2:8" ht="42" customHeight="1" x14ac:dyDescent="0.35">
      <c r="C5" s="140" t="s">
        <v>229</v>
      </c>
      <c r="D5" s="142">
        <v>15.66</v>
      </c>
      <c r="E5" s="141">
        <f t="shared" si="0"/>
        <v>15660</v>
      </c>
      <c r="F5" s="141" t="s">
        <v>567</v>
      </c>
    </row>
    <row r="6" spans="2:8" ht="42" customHeight="1" x14ac:dyDescent="0.35">
      <c r="C6" s="140" t="s">
        <v>341</v>
      </c>
      <c r="D6" s="142">
        <v>0.44</v>
      </c>
      <c r="E6" s="141">
        <f t="shared" si="0"/>
        <v>440</v>
      </c>
      <c r="F6" s="141" t="s">
        <v>567</v>
      </c>
    </row>
    <row r="7" spans="2:8" ht="42" customHeight="1" x14ac:dyDescent="0.35">
      <c r="C7" s="140" t="s">
        <v>247</v>
      </c>
      <c r="D7" s="142">
        <v>0.36</v>
      </c>
      <c r="E7" s="141">
        <f t="shared" si="0"/>
        <v>360</v>
      </c>
      <c r="F7" s="141" t="s">
        <v>582</v>
      </c>
    </row>
    <row r="8" spans="2:8" ht="42" customHeight="1" x14ac:dyDescent="0.35">
      <c r="C8" s="140" t="s">
        <v>209</v>
      </c>
      <c r="D8" s="142">
        <v>1.34</v>
      </c>
      <c r="E8" s="141">
        <f t="shared" si="0"/>
        <v>1340</v>
      </c>
      <c r="F8" s="141" t="s">
        <v>567</v>
      </c>
    </row>
    <row r="9" spans="2:8" ht="42" customHeight="1" x14ac:dyDescent="0.35">
      <c r="C9" s="140" t="s">
        <v>252</v>
      </c>
      <c r="D9" s="142">
        <v>0.13</v>
      </c>
      <c r="E9" s="141">
        <f t="shared" si="0"/>
        <v>130</v>
      </c>
      <c r="F9" s="141" t="s">
        <v>567</v>
      </c>
    </row>
    <row r="10" spans="2:8" ht="42" customHeight="1" x14ac:dyDescent="0.35">
      <c r="C10" s="140" t="s">
        <v>278</v>
      </c>
      <c r="D10" s="141">
        <v>0</v>
      </c>
      <c r="E10" s="141">
        <f t="shared" si="0"/>
        <v>0</v>
      </c>
      <c r="F10" s="141" t="s">
        <v>567</v>
      </c>
    </row>
    <row r="11" spans="2:8" ht="42" customHeight="1" x14ac:dyDescent="0.35">
      <c r="C11" s="140" t="s">
        <v>263</v>
      </c>
      <c r="D11" s="141">
        <v>0</v>
      </c>
      <c r="E11" s="141">
        <f t="shared" si="0"/>
        <v>0</v>
      </c>
      <c r="F11" s="141" t="s">
        <v>567</v>
      </c>
    </row>
    <row r="12" spans="2:8" ht="42" customHeight="1" x14ac:dyDescent="0.35">
      <c r="C12" s="140" t="s">
        <v>251</v>
      </c>
      <c r="D12" s="141"/>
      <c r="E12" s="141">
        <f t="shared" si="0"/>
        <v>0</v>
      </c>
      <c r="F12" s="141" t="s">
        <v>579</v>
      </c>
    </row>
    <row r="13" spans="2:8" ht="42" customHeight="1" x14ac:dyDescent="0.35">
      <c r="C13" s="140" t="s">
        <v>258</v>
      </c>
      <c r="D13" s="141"/>
      <c r="E13" s="141">
        <f t="shared" si="0"/>
        <v>0</v>
      </c>
      <c r="F13" s="141" t="s">
        <v>579</v>
      </c>
    </row>
    <row r="14" spans="2:8" ht="42" customHeight="1" x14ac:dyDescent="0.35">
      <c r="C14" s="140" t="s">
        <v>245</v>
      </c>
      <c r="D14" s="141">
        <v>0</v>
      </c>
      <c r="E14" s="141">
        <f t="shared" si="0"/>
        <v>0</v>
      </c>
      <c r="F14" s="141" t="s">
        <v>584</v>
      </c>
    </row>
    <row r="15" spans="2:8" ht="42" customHeight="1" x14ac:dyDescent="0.35">
      <c r="C15" s="140" t="s">
        <v>282</v>
      </c>
      <c r="D15" s="141">
        <v>0</v>
      </c>
      <c r="E15" s="141">
        <f t="shared" si="0"/>
        <v>0</v>
      </c>
      <c r="F15" s="141" t="s">
        <v>567</v>
      </c>
    </row>
    <row r="16" spans="2:8" ht="42" customHeight="1" x14ac:dyDescent="0.35">
      <c r="C16" s="140" t="s">
        <v>238</v>
      </c>
      <c r="D16" s="141">
        <v>0</v>
      </c>
      <c r="E16" s="141">
        <f t="shared" si="0"/>
        <v>0</v>
      </c>
      <c r="F16" s="141" t="s">
        <v>567</v>
      </c>
    </row>
    <row r="17" spans="3:6" ht="42" customHeight="1" x14ac:dyDescent="0.35">
      <c r="C17" s="140" t="s">
        <v>292</v>
      </c>
      <c r="D17" s="142">
        <v>1.29</v>
      </c>
      <c r="E17" s="141">
        <f t="shared" si="0"/>
        <v>1290</v>
      </c>
      <c r="F17" s="141" t="s">
        <v>567</v>
      </c>
    </row>
    <row r="18" spans="3:6" ht="42" customHeight="1" x14ac:dyDescent="0.35">
      <c r="C18" s="140" t="s">
        <v>297</v>
      </c>
      <c r="D18" s="142">
        <v>1.36</v>
      </c>
      <c r="E18" s="141">
        <f t="shared" si="0"/>
        <v>1360</v>
      </c>
      <c r="F18" s="141" t="s">
        <v>567</v>
      </c>
    </row>
    <row r="19" spans="3:6" ht="42" customHeight="1" x14ac:dyDescent="0.35">
      <c r="C19" s="140" t="s">
        <v>298</v>
      </c>
      <c r="D19" s="142">
        <v>7.0000000000000007E-2</v>
      </c>
      <c r="E19" s="141">
        <f t="shared" si="0"/>
        <v>70</v>
      </c>
      <c r="F19" s="141" t="s">
        <v>567</v>
      </c>
    </row>
    <row r="20" spans="3:6" ht="42" customHeight="1" x14ac:dyDescent="0.35">
      <c r="C20" s="140" t="s">
        <v>272</v>
      </c>
      <c r="D20" s="142">
        <v>1.08</v>
      </c>
      <c r="E20" s="141">
        <f t="shared" si="0"/>
        <v>1080</v>
      </c>
      <c r="F20" s="141" t="s">
        <v>567</v>
      </c>
    </row>
    <row r="21" spans="3:6" ht="42" customHeight="1" x14ac:dyDescent="0.35">
      <c r="C21" s="140" t="s">
        <v>304</v>
      </c>
      <c r="D21" s="141"/>
      <c r="E21" s="141">
        <f t="shared" si="0"/>
        <v>0</v>
      </c>
      <c r="F21" s="141" t="s">
        <v>579</v>
      </c>
    </row>
    <row r="22" spans="3:6" ht="42" customHeight="1" x14ac:dyDescent="0.35">
      <c r="C22" s="140" t="s">
        <v>528</v>
      </c>
      <c r="D22" s="141"/>
      <c r="E22" s="141">
        <f t="shared" si="0"/>
        <v>0</v>
      </c>
      <c r="F22" s="141" t="s">
        <v>579</v>
      </c>
    </row>
    <row r="23" spans="3:6" ht="42" customHeight="1" x14ac:dyDescent="0.35">
      <c r="C23" s="140" t="s">
        <v>216</v>
      </c>
      <c r="D23" s="141">
        <v>0</v>
      </c>
      <c r="E23" s="141">
        <f t="shared" si="0"/>
        <v>0</v>
      </c>
      <c r="F23" s="141" t="s">
        <v>567</v>
      </c>
    </row>
    <row r="24" spans="3:6" ht="42" customHeight="1" x14ac:dyDescent="0.35">
      <c r="C24" s="140" t="s">
        <v>333</v>
      </c>
      <c r="D24" s="141">
        <v>0</v>
      </c>
      <c r="E24" s="141">
        <f t="shared" si="0"/>
        <v>0</v>
      </c>
      <c r="F24" s="141" t="s">
        <v>582</v>
      </c>
    </row>
    <row r="25" spans="3:6" ht="42" customHeight="1" x14ac:dyDescent="0.35">
      <c r="C25" s="140" t="s">
        <v>336</v>
      </c>
      <c r="D25" s="141">
        <v>0</v>
      </c>
      <c r="E25" s="141">
        <f t="shared" si="0"/>
        <v>0</v>
      </c>
      <c r="F25" s="141" t="s">
        <v>567</v>
      </c>
    </row>
    <row r="26" spans="3:6" ht="42" customHeight="1" x14ac:dyDescent="0.35">
      <c r="C26" s="140" t="s">
        <v>342</v>
      </c>
      <c r="D26" s="142">
        <v>244.06</v>
      </c>
      <c r="E26" s="141">
        <f t="shared" si="0"/>
        <v>244060</v>
      </c>
      <c r="F26" s="141" t="s">
        <v>567</v>
      </c>
    </row>
    <row r="27" spans="3:6" ht="42" customHeight="1" x14ac:dyDescent="0.35">
      <c r="C27" s="140" t="s">
        <v>356</v>
      </c>
      <c r="D27" s="141">
        <v>0</v>
      </c>
      <c r="E27" s="141">
        <f t="shared" si="0"/>
        <v>0</v>
      </c>
      <c r="F27" s="141" t="s">
        <v>567</v>
      </c>
    </row>
    <row r="28" spans="3:6" ht="42" customHeight="1" x14ac:dyDescent="0.35">
      <c r="C28" s="140" t="s">
        <v>355</v>
      </c>
      <c r="D28" s="142">
        <v>1.4</v>
      </c>
      <c r="E28" s="141">
        <f t="shared" si="0"/>
        <v>1400</v>
      </c>
      <c r="F28" s="141" t="s">
        <v>567</v>
      </c>
    </row>
    <row r="29" spans="3:6" ht="42" customHeight="1" x14ac:dyDescent="0.35">
      <c r="C29" s="140" t="s">
        <v>257</v>
      </c>
      <c r="D29" s="141">
        <v>0</v>
      </c>
      <c r="E29" s="141">
        <f t="shared" si="0"/>
        <v>0</v>
      </c>
      <c r="F29" s="141" t="s">
        <v>584</v>
      </c>
    </row>
    <row r="30" spans="3:6" ht="42" customHeight="1" x14ac:dyDescent="0.35">
      <c r="C30" s="140" t="s">
        <v>361</v>
      </c>
      <c r="D30" s="141">
        <v>0</v>
      </c>
      <c r="E30" s="141">
        <f t="shared" si="0"/>
        <v>0</v>
      </c>
      <c r="F30" s="141" t="s">
        <v>567</v>
      </c>
    </row>
    <row r="31" spans="3:6" ht="42" customHeight="1" x14ac:dyDescent="0.35">
      <c r="C31" s="140" t="s">
        <v>280</v>
      </c>
      <c r="D31" s="141"/>
      <c r="E31" s="141">
        <f t="shared" si="0"/>
        <v>0</v>
      </c>
      <c r="F31" s="141" t="s">
        <v>579</v>
      </c>
    </row>
    <row r="32" spans="3:6" ht="42" customHeight="1" x14ac:dyDescent="0.35">
      <c r="C32" s="140" t="s">
        <v>362</v>
      </c>
      <c r="D32" s="142">
        <v>0.21</v>
      </c>
      <c r="E32" s="141">
        <f t="shared" si="0"/>
        <v>210</v>
      </c>
      <c r="F32" s="141" t="s">
        <v>567</v>
      </c>
    </row>
    <row r="33" spans="3:6" ht="42" customHeight="1" x14ac:dyDescent="0.35">
      <c r="C33" s="140" t="s">
        <v>674</v>
      </c>
      <c r="D33" s="141"/>
      <c r="E33" s="141">
        <f t="shared" si="0"/>
        <v>0</v>
      </c>
      <c r="F33" s="141" t="s">
        <v>579</v>
      </c>
    </row>
    <row r="34" spans="3:6" ht="42" customHeight="1" x14ac:dyDescent="0.35">
      <c r="C34" s="140" t="s">
        <v>226</v>
      </c>
      <c r="D34" s="141"/>
      <c r="E34" s="141">
        <f t="shared" si="0"/>
        <v>0</v>
      </c>
      <c r="F34" s="141" t="s">
        <v>579</v>
      </c>
    </row>
    <row r="35" spans="3:6" ht="42" customHeight="1" x14ac:dyDescent="0.35">
      <c r="C35" s="140" t="s">
        <v>310</v>
      </c>
      <c r="D35" s="141"/>
      <c r="E35" s="141">
        <f t="shared" si="0"/>
        <v>0</v>
      </c>
      <c r="F35" s="141" t="s">
        <v>579</v>
      </c>
    </row>
    <row r="36" spans="3:6" ht="42" customHeight="1" x14ac:dyDescent="0.35">
      <c r="C36" s="140" t="s">
        <v>299</v>
      </c>
      <c r="D36" s="141"/>
      <c r="E36" s="141">
        <f t="shared" si="0"/>
        <v>0</v>
      </c>
      <c r="F36" s="141" t="s">
        <v>579</v>
      </c>
    </row>
    <row r="37" spans="3:6" ht="42" customHeight="1" x14ac:dyDescent="0.35">
      <c r="C37" s="140" t="s">
        <v>207</v>
      </c>
      <c r="D37" s="141"/>
      <c r="E37" s="141">
        <f t="shared" si="0"/>
        <v>0</v>
      </c>
      <c r="F37" s="141" t="s">
        <v>579</v>
      </c>
    </row>
    <row r="38" spans="3:6" ht="42" customHeight="1" x14ac:dyDescent="0.35">
      <c r="C38" s="140" t="s">
        <v>351</v>
      </c>
      <c r="D38" s="142">
        <v>14.88</v>
      </c>
      <c r="E38" s="141">
        <f t="shared" si="0"/>
        <v>14880</v>
      </c>
      <c r="F38" s="141" t="s">
        <v>582</v>
      </c>
    </row>
    <row r="39" spans="3:6" ht="42" customHeight="1" x14ac:dyDescent="0.35">
      <c r="C39" s="140" t="s">
        <v>527</v>
      </c>
      <c r="D39" s="141"/>
      <c r="E39" s="141">
        <f t="shared" si="0"/>
        <v>0</v>
      </c>
      <c r="F39" s="141" t="s">
        <v>579</v>
      </c>
    </row>
    <row r="40" spans="3:6" ht="42" customHeight="1" x14ac:dyDescent="0.35">
      <c r="C40" s="140" t="s">
        <v>529</v>
      </c>
      <c r="D40" s="141"/>
      <c r="E40" s="141">
        <f t="shared" si="0"/>
        <v>0</v>
      </c>
      <c r="F40" s="141" t="s">
        <v>579</v>
      </c>
    </row>
  </sheetData>
  <mergeCells count="1">
    <mergeCell ref="C2:F2"/>
  </mergeCell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AABFF-95D6-40E7-A123-9457B2B55AA9}">
  <sheetPr>
    <tabColor theme="5" tint="0.59999389629810485"/>
  </sheetPr>
  <dimension ref="B1:H40"/>
  <sheetViews>
    <sheetView zoomScale="84" zoomScaleNormal="84" workbookViewId="0">
      <selection activeCell="K4" sqref="K4"/>
    </sheetView>
  </sheetViews>
  <sheetFormatPr baseColWidth="10" defaultColWidth="8.7265625" defaultRowHeight="11.5" customHeight="1" x14ac:dyDescent="0.35"/>
  <cols>
    <col min="1" max="1" width="13.08984375" style="144" customWidth="1"/>
    <col min="2" max="2" width="15.7265625" style="144" customWidth="1"/>
    <col min="3" max="6" width="27.54296875" style="144" customWidth="1"/>
    <col min="7" max="7" width="11.453125" style="144" customWidth="1"/>
    <col min="8" max="16384" width="8.7265625" style="144"/>
  </cols>
  <sheetData>
    <row r="1" spans="2:8" s="126" customFormat="1" ht="74" customHeight="1" x14ac:dyDescent="0.35">
      <c r="B1" s="125" t="s">
        <v>740</v>
      </c>
      <c r="G1" s="125"/>
      <c r="H1" s="125" t="s">
        <v>755</v>
      </c>
    </row>
    <row r="2" spans="2:8" ht="50.5" customHeight="1" x14ac:dyDescent="0.35">
      <c r="C2" s="206" t="s">
        <v>580</v>
      </c>
      <c r="D2" s="206"/>
      <c r="E2" s="206"/>
      <c r="F2" s="206"/>
    </row>
    <row r="3" spans="2:8" ht="42" customHeight="1" x14ac:dyDescent="0.35">
      <c r="C3" s="139"/>
      <c r="D3" s="139" t="s">
        <v>577</v>
      </c>
      <c r="E3" s="139" t="s">
        <v>576</v>
      </c>
      <c r="F3" s="139" t="s">
        <v>570</v>
      </c>
    </row>
    <row r="4" spans="2:8" ht="42" customHeight="1" x14ac:dyDescent="0.35">
      <c r="C4" s="140" t="s">
        <v>222</v>
      </c>
      <c r="D4" s="142">
        <v>447.49</v>
      </c>
      <c r="E4" s="142">
        <f t="shared" ref="E4:E32" si="0">D4*1000</f>
        <v>447490</v>
      </c>
      <c r="F4" s="141" t="s">
        <v>567</v>
      </c>
    </row>
    <row r="5" spans="2:8" ht="42" customHeight="1" x14ac:dyDescent="0.35">
      <c r="C5" s="140" t="s">
        <v>229</v>
      </c>
      <c r="D5" s="142">
        <v>29.42</v>
      </c>
      <c r="E5" s="142">
        <f t="shared" si="0"/>
        <v>29420</v>
      </c>
      <c r="F5" s="141" t="s">
        <v>568</v>
      </c>
    </row>
    <row r="6" spans="2:8" ht="42" customHeight="1" x14ac:dyDescent="0.35">
      <c r="C6" s="140" t="s">
        <v>341</v>
      </c>
      <c r="D6" s="142">
        <v>220.51</v>
      </c>
      <c r="E6" s="142">
        <f t="shared" si="0"/>
        <v>220510</v>
      </c>
      <c r="F6" s="141" t="s">
        <v>567</v>
      </c>
    </row>
    <row r="7" spans="2:8" ht="42" customHeight="1" x14ac:dyDescent="0.35">
      <c r="C7" s="140" t="s">
        <v>247</v>
      </c>
      <c r="D7" s="142">
        <v>286.64</v>
      </c>
      <c r="E7" s="142">
        <f t="shared" si="0"/>
        <v>286640</v>
      </c>
      <c r="F7" s="141" t="s">
        <v>567</v>
      </c>
    </row>
    <row r="8" spans="2:8" ht="42" customHeight="1" x14ac:dyDescent="0.35">
      <c r="C8" s="140" t="s">
        <v>209</v>
      </c>
      <c r="D8" s="142">
        <v>2690.79</v>
      </c>
      <c r="E8" s="142">
        <f t="shared" si="0"/>
        <v>2690790</v>
      </c>
      <c r="F8" s="141" t="s">
        <v>567</v>
      </c>
    </row>
    <row r="9" spans="2:8" ht="42" customHeight="1" x14ac:dyDescent="0.35">
      <c r="C9" s="140" t="s">
        <v>252</v>
      </c>
      <c r="D9" s="142">
        <v>27.71</v>
      </c>
      <c r="E9" s="142">
        <f t="shared" si="0"/>
        <v>27710</v>
      </c>
      <c r="F9" s="141" t="s">
        <v>567</v>
      </c>
    </row>
    <row r="10" spans="2:8" ht="42" customHeight="1" x14ac:dyDescent="0.35">
      <c r="C10" s="140" t="s">
        <v>278</v>
      </c>
      <c r="D10" s="142">
        <v>1832.74</v>
      </c>
      <c r="E10" s="142">
        <f t="shared" si="0"/>
        <v>1832740</v>
      </c>
      <c r="F10" s="141" t="s">
        <v>567</v>
      </c>
    </row>
    <row r="11" spans="2:8" ht="42" customHeight="1" x14ac:dyDescent="0.35">
      <c r="C11" s="140" t="s">
        <v>263</v>
      </c>
      <c r="D11" s="142">
        <v>100.98</v>
      </c>
      <c r="E11" s="142">
        <f t="shared" si="0"/>
        <v>100980</v>
      </c>
      <c r="F11" s="141" t="s">
        <v>567</v>
      </c>
    </row>
    <row r="12" spans="2:8" ht="42" customHeight="1" x14ac:dyDescent="0.35">
      <c r="C12" s="140" t="s">
        <v>251</v>
      </c>
      <c r="D12" s="142">
        <v>1633.42</v>
      </c>
      <c r="E12" s="142">
        <f t="shared" si="0"/>
        <v>1633420</v>
      </c>
      <c r="F12" s="141" t="s">
        <v>567</v>
      </c>
    </row>
    <row r="13" spans="2:8" ht="42" customHeight="1" x14ac:dyDescent="0.35">
      <c r="C13" s="140" t="s">
        <v>258</v>
      </c>
      <c r="D13" s="142">
        <v>2944.52</v>
      </c>
      <c r="E13" s="142">
        <f t="shared" si="0"/>
        <v>2944520</v>
      </c>
      <c r="F13" s="141" t="s">
        <v>568</v>
      </c>
    </row>
    <row r="14" spans="2:8" ht="42" customHeight="1" x14ac:dyDescent="0.35">
      <c r="C14" s="140" t="s">
        <v>245</v>
      </c>
      <c r="D14" s="142">
        <v>116.7</v>
      </c>
      <c r="E14" s="142">
        <f t="shared" si="0"/>
        <v>116700</v>
      </c>
      <c r="F14" s="141" t="s">
        <v>567</v>
      </c>
    </row>
    <row r="15" spans="2:8" ht="42" customHeight="1" x14ac:dyDescent="0.35">
      <c r="C15" s="140" t="s">
        <v>282</v>
      </c>
      <c r="D15" s="142">
        <v>1865.49</v>
      </c>
      <c r="E15" s="142">
        <f t="shared" si="0"/>
        <v>1865490</v>
      </c>
      <c r="F15" s="141" t="s">
        <v>567</v>
      </c>
    </row>
    <row r="16" spans="2:8" ht="42" customHeight="1" x14ac:dyDescent="0.35">
      <c r="C16" s="140" t="s">
        <v>238</v>
      </c>
      <c r="D16" s="142">
        <v>13.58</v>
      </c>
      <c r="E16" s="142">
        <f t="shared" si="0"/>
        <v>13580</v>
      </c>
      <c r="F16" s="141" t="s">
        <v>567</v>
      </c>
    </row>
    <row r="17" spans="3:6" ht="42" customHeight="1" x14ac:dyDescent="0.35">
      <c r="C17" s="140" t="s">
        <v>292</v>
      </c>
      <c r="D17" s="142">
        <v>61.01</v>
      </c>
      <c r="E17" s="142">
        <f t="shared" si="0"/>
        <v>61010</v>
      </c>
      <c r="F17" s="141" t="s">
        <v>567</v>
      </c>
    </row>
    <row r="18" spans="3:6" ht="42" customHeight="1" x14ac:dyDescent="0.35">
      <c r="C18" s="140" t="s">
        <v>297</v>
      </c>
      <c r="D18" s="142">
        <v>147.36000000000001</v>
      </c>
      <c r="E18" s="142">
        <f t="shared" si="0"/>
        <v>147360</v>
      </c>
      <c r="F18" s="141" t="s">
        <v>567</v>
      </c>
    </row>
    <row r="19" spans="3:6" ht="42" customHeight="1" x14ac:dyDescent="0.35">
      <c r="C19" s="140" t="s">
        <v>298</v>
      </c>
      <c r="D19" s="142">
        <v>24.24</v>
      </c>
      <c r="E19" s="142">
        <f t="shared" si="0"/>
        <v>24240</v>
      </c>
      <c r="F19" s="141" t="s">
        <v>567</v>
      </c>
    </row>
    <row r="20" spans="3:6" ht="42" customHeight="1" x14ac:dyDescent="0.35">
      <c r="C20" s="140" t="s">
        <v>272</v>
      </c>
      <c r="D20" s="142">
        <v>82.83</v>
      </c>
      <c r="E20" s="142">
        <f t="shared" si="0"/>
        <v>82830</v>
      </c>
      <c r="F20" s="141" t="s">
        <v>567</v>
      </c>
    </row>
    <row r="21" spans="3:6" ht="42" customHeight="1" x14ac:dyDescent="0.35">
      <c r="C21" s="140" t="s">
        <v>304</v>
      </c>
      <c r="D21" s="142">
        <v>3.85</v>
      </c>
      <c r="E21" s="142">
        <f t="shared" si="0"/>
        <v>3850</v>
      </c>
      <c r="F21" s="141" t="s">
        <v>567</v>
      </c>
    </row>
    <row r="22" spans="3:6" ht="42" customHeight="1" x14ac:dyDescent="0.35">
      <c r="C22" s="140" t="s">
        <v>528</v>
      </c>
      <c r="D22" s="142">
        <v>584.92999999999995</v>
      </c>
      <c r="E22" s="142">
        <f t="shared" si="0"/>
        <v>584930</v>
      </c>
      <c r="F22" s="141" t="s">
        <v>568</v>
      </c>
    </row>
    <row r="23" spans="3:6" ht="42" customHeight="1" x14ac:dyDescent="0.35">
      <c r="C23" s="140" t="s">
        <v>216</v>
      </c>
      <c r="D23" s="142">
        <v>550.22</v>
      </c>
      <c r="E23" s="142">
        <f t="shared" si="0"/>
        <v>550220</v>
      </c>
      <c r="F23" s="141" t="s">
        <v>567</v>
      </c>
    </row>
    <row r="24" spans="3:6" ht="42" customHeight="1" x14ac:dyDescent="0.35">
      <c r="C24" s="140" t="s">
        <v>333</v>
      </c>
      <c r="D24" s="142">
        <v>1677.4</v>
      </c>
      <c r="E24" s="142">
        <f t="shared" si="0"/>
        <v>1677400</v>
      </c>
      <c r="F24" s="141" t="s">
        <v>567</v>
      </c>
    </row>
    <row r="25" spans="3:6" ht="42" customHeight="1" x14ac:dyDescent="0.35">
      <c r="C25" s="140" t="s">
        <v>336</v>
      </c>
      <c r="D25" s="142">
        <v>265.42</v>
      </c>
      <c r="E25" s="142">
        <f t="shared" si="0"/>
        <v>265420</v>
      </c>
      <c r="F25" s="141" t="s">
        <v>567</v>
      </c>
    </row>
    <row r="26" spans="3:6" ht="42" customHeight="1" x14ac:dyDescent="0.35">
      <c r="C26" s="140" t="s">
        <v>342</v>
      </c>
      <c r="D26" s="142">
        <v>88.64</v>
      </c>
      <c r="E26" s="142">
        <f t="shared" si="0"/>
        <v>88640</v>
      </c>
      <c r="F26" s="141" t="s">
        <v>568</v>
      </c>
    </row>
    <row r="27" spans="3:6" ht="42" customHeight="1" x14ac:dyDescent="0.35">
      <c r="C27" s="140" t="s">
        <v>356</v>
      </c>
      <c r="D27" s="142">
        <v>95.7</v>
      </c>
      <c r="E27" s="142">
        <f t="shared" si="0"/>
        <v>95700</v>
      </c>
      <c r="F27" s="141" t="s">
        <v>567</v>
      </c>
    </row>
    <row r="28" spans="3:6" ht="42" customHeight="1" x14ac:dyDescent="0.35">
      <c r="C28" s="140" t="s">
        <v>355</v>
      </c>
      <c r="D28" s="142">
        <v>23.55</v>
      </c>
      <c r="E28" s="142">
        <f t="shared" si="0"/>
        <v>23550</v>
      </c>
      <c r="F28" s="141" t="s">
        <v>567</v>
      </c>
    </row>
    <row r="29" spans="3:6" ht="42" customHeight="1" x14ac:dyDescent="0.35">
      <c r="C29" s="140" t="s">
        <v>257</v>
      </c>
      <c r="D29" s="142">
        <v>260.79000000000002</v>
      </c>
      <c r="E29" s="142">
        <f t="shared" si="0"/>
        <v>260790.00000000003</v>
      </c>
      <c r="F29" s="141" t="s">
        <v>567</v>
      </c>
    </row>
    <row r="30" spans="3:6" ht="42" customHeight="1" x14ac:dyDescent="0.35">
      <c r="C30" s="140" t="s">
        <v>361</v>
      </c>
      <c r="D30" s="142">
        <v>410.45</v>
      </c>
      <c r="E30" s="142">
        <f t="shared" si="0"/>
        <v>410450</v>
      </c>
      <c r="F30" s="141" t="s">
        <v>567</v>
      </c>
    </row>
    <row r="31" spans="3:6" ht="42" customHeight="1" x14ac:dyDescent="0.35">
      <c r="C31" s="140" t="s">
        <v>280</v>
      </c>
      <c r="D31" s="142">
        <v>20.55</v>
      </c>
      <c r="E31" s="142">
        <f t="shared" si="0"/>
        <v>20550</v>
      </c>
      <c r="F31" s="141" t="s">
        <v>567</v>
      </c>
    </row>
    <row r="32" spans="3:6" ht="42" customHeight="1" x14ac:dyDescent="0.35">
      <c r="C32" s="140" t="s">
        <v>362</v>
      </c>
      <c r="D32" s="142">
        <v>332.4</v>
      </c>
      <c r="E32" s="142">
        <f t="shared" si="0"/>
        <v>332400</v>
      </c>
      <c r="F32" s="141" t="s">
        <v>567</v>
      </c>
    </row>
    <row r="33" spans="3:6" ht="42" customHeight="1" x14ac:dyDescent="0.35">
      <c r="C33" s="140" t="s">
        <v>674</v>
      </c>
      <c r="D33" s="141"/>
      <c r="E33" s="142"/>
      <c r="F33" s="141" t="s">
        <v>579</v>
      </c>
    </row>
    <row r="34" spans="3:6" ht="42" customHeight="1" x14ac:dyDescent="0.35">
      <c r="C34" s="140" t="s">
        <v>226</v>
      </c>
      <c r="D34" s="142">
        <v>26.74</v>
      </c>
      <c r="E34" s="142">
        <f t="shared" ref="E34:E40" si="1">D34*1000</f>
        <v>26740</v>
      </c>
      <c r="F34" s="141" t="s">
        <v>567</v>
      </c>
    </row>
    <row r="35" spans="3:6" ht="42" customHeight="1" x14ac:dyDescent="0.35">
      <c r="C35" s="140" t="s">
        <v>310</v>
      </c>
      <c r="D35" s="142">
        <v>6.76</v>
      </c>
      <c r="E35" s="142">
        <f t="shared" si="1"/>
        <v>6760</v>
      </c>
      <c r="F35" s="141" t="s">
        <v>568</v>
      </c>
    </row>
    <row r="36" spans="3:6" ht="42" customHeight="1" x14ac:dyDescent="0.35">
      <c r="C36" s="140" t="s">
        <v>299</v>
      </c>
      <c r="D36" s="142">
        <v>1.01</v>
      </c>
      <c r="E36" s="142">
        <f t="shared" si="1"/>
        <v>1010</v>
      </c>
      <c r="F36" s="141" t="s">
        <v>567</v>
      </c>
    </row>
    <row r="37" spans="3:6" ht="42" customHeight="1" x14ac:dyDescent="0.35">
      <c r="C37" s="140" t="s">
        <v>207</v>
      </c>
      <c r="D37" s="142">
        <v>11.53</v>
      </c>
      <c r="E37" s="142">
        <f t="shared" si="1"/>
        <v>11530</v>
      </c>
      <c r="F37" s="141" t="s">
        <v>567</v>
      </c>
    </row>
    <row r="38" spans="3:6" ht="42" customHeight="1" x14ac:dyDescent="0.35">
      <c r="C38" s="140" t="s">
        <v>351</v>
      </c>
      <c r="D38" s="142">
        <v>145.51</v>
      </c>
      <c r="E38" s="142">
        <f t="shared" si="1"/>
        <v>145510</v>
      </c>
      <c r="F38" s="141" t="s">
        <v>567</v>
      </c>
    </row>
    <row r="39" spans="3:6" ht="42" customHeight="1" x14ac:dyDescent="0.35">
      <c r="C39" s="140" t="s">
        <v>527</v>
      </c>
      <c r="D39" s="142">
        <v>1167.6099999999999</v>
      </c>
      <c r="E39" s="142">
        <f t="shared" si="1"/>
        <v>1167610</v>
      </c>
      <c r="F39" s="141" t="s">
        <v>567</v>
      </c>
    </row>
    <row r="40" spans="3:6" ht="42" customHeight="1" x14ac:dyDescent="0.35">
      <c r="C40" s="140" t="s">
        <v>529</v>
      </c>
      <c r="D40" s="142">
        <v>15.29</v>
      </c>
      <c r="E40" s="142">
        <f t="shared" si="1"/>
        <v>15290</v>
      </c>
      <c r="F40" s="141" t="s">
        <v>567</v>
      </c>
    </row>
  </sheetData>
  <mergeCells count="1">
    <mergeCell ref="C2:F2"/>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E8A09-ED31-40D3-BB6F-0EDF9C88C016}">
  <sheetPr>
    <tabColor theme="5" tint="0.59999389629810485"/>
  </sheetPr>
  <dimension ref="B1:H40"/>
  <sheetViews>
    <sheetView zoomScale="84" zoomScaleNormal="84" workbookViewId="0">
      <selection activeCell="J3" sqref="J3"/>
    </sheetView>
  </sheetViews>
  <sheetFormatPr baseColWidth="10" defaultColWidth="8.7265625" defaultRowHeight="11.5" customHeight="1" x14ac:dyDescent="0.35"/>
  <cols>
    <col min="1" max="1" width="13.08984375" style="143" customWidth="1"/>
    <col min="2" max="2" width="17.81640625" style="143" customWidth="1"/>
    <col min="3" max="6" width="27.54296875" style="143" customWidth="1"/>
    <col min="7" max="7" width="11.453125" style="143" customWidth="1"/>
    <col min="8" max="16384" width="8.7265625" style="143"/>
  </cols>
  <sheetData>
    <row r="1" spans="2:8" s="126" customFormat="1" ht="74" customHeight="1" x14ac:dyDescent="0.35">
      <c r="B1" s="125" t="s">
        <v>740</v>
      </c>
      <c r="G1" s="125"/>
      <c r="H1" s="125" t="s">
        <v>755</v>
      </c>
    </row>
    <row r="2" spans="2:8" ht="50.5" customHeight="1" x14ac:dyDescent="0.35">
      <c r="C2" s="206" t="s">
        <v>586</v>
      </c>
      <c r="D2" s="206"/>
      <c r="E2" s="206"/>
      <c r="F2" s="206"/>
    </row>
    <row r="3" spans="2:8" ht="42" customHeight="1" x14ac:dyDescent="0.35">
      <c r="C3" s="139"/>
      <c r="D3" s="139" t="s">
        <v>577</v>
      </c>
      <c r="E3" s="139" t="s">
        <v>576</v>
      </c>
      <c r="F3" s="139" t="s">
        <v>570</v>
      </c>
    </row>
    <row r="4" spans="2:8" ht="42" customHeight="1" x14ac:dyDescent="0.35">
      <c r="C4" s="140" t="s">
        <v>222</v>
      </c>
      <c r="D4" s="141">
        <v>0</v>
      </c>
      <c r="E4" s="141">
        <f t="shared" ref="E4:E40" si="0">D4*1000</f>
        <v>0</v>
      </c>
      <c r="F4" s="141" t="s">
        <v>567</v>
      </c>
    </row>
    <row r="5" spans="2:8" ht="42" customHeight="1" x14ac:dyDescent="0.35">
      <c r="C5" s="140" t="s">
        <v>229</v>
      </c>
      <c r="D5" s="142">
        <v>21.22</v>
      </c>
      <c r="E5" s="141">
        <f t="shared" si="0"/>
        <v>21220</v>
      </c>
      <c r="F5" s="141" t="s">
        <v>567</v>
      </c>
    </row>
    <row r="6" spans="2:8" ht="42" customHeight="1" x14ac:dyDescent="0.35">
      <c r="C6" s="140" t="s">
        <v>341</v>
      </c>
      <c r="D6" s="142">
        <v>6.36</v>
      </c>
      <c r="E6" s="141">
        <f t="shared" si="0"/>
        <v>6360</v>
      </c>
      <c r="F6" s="141" t="s">
        <v>567</v>
      </c>
    </row>
    <row r="7" spans="2:8" ht="42" customHeight="1" x14ac:dyDescent="0.35">
      <c r="C7" s="140" t="s">
        <v>247</v>
      </c>
      <c r="D7" s="142">
        <v>3.14</v>
      </c>
      <c r="E7" s="141">
        <f t="shared" si="0"/>
        <v>3140</v>
      </c>
      <c r="F7" s="141" t="s">
        <v>582</v>
      </c>
    </row>
    <row r="8" spans="2:8" ht="42" customHeight="1" x14ac:dyDescent="0.35">
      <c r="C8" s="140" t="s">
        <v>209</v>
      </c>
      <c r="D8" s="142">
        <v>19.47</v>
      </c>
      <c r="E8" s="141">
        <f t="shared" si="0"/>
        <v>19470</v>
      </c>
      <c r="F8" s="141" t="s">
        <v>567</v>
      </c>
    </row>
    <row r="9" spans="2:8" ht="42" customHeight="1" x14ac:dyDescent="0.35">
      <c r="C9" s="140" t="s">
        <v>252</v>
      </c>
      <c r="D9" s="142">
        <v>0.99</v>
      </c>
      <c r="E9" s="141">
        <f t="shared" si="0"/>
        <v>990</v>
      </c>
      <c r="F9" s="141" t="s">
        <v>567</v>
      </c>
    </row>
    <row r="10" spans="2:8" ht="42" customHeight="1" x14ac:dyDescent="0.35">
      <c r="C10" s="140" t="s">
        <v>278</v>
      </c>
      <c r="D10" s="141">
        <v>0</v>
      </c>
      <c r="E10" s="141">
        <f t="shared" si="0"/>
        <v>0</v>
      </c>
      <c r="F10" s="141" t="s">
        <v>567</v>
      </c>
    </row>
    <row r="11" spans="2:8" ht="42" customHeight="1" x14ac:dyDescent="0.35">
      <c r="C11" s="140" t="s">
        <v>263</v>
      </c>
      <c r="D11" s="141">
        <v>0</v>
      </c>
      <c r="E11" s="141">
        <f t="shared" si="0"/>
        <v>0</v>
      </c>
      <c r="F11" s="141" t="s">
        <v>567</v>
      </c>
    </row>
    <row r="12" spans="2:8" ht="42" customHeight="1" x14ac:dyDescent="0.35">
      <c r="C12" s="140" t="s">
        <v>251</v>
      </c>
      <c r="D12" s="141"/>
      <c r="E12" s="141">
        <f t="shared" si="0"/>
        <v>0</v>
      </c>
      <c r="F12" s="141" t="s">
        <v>574</v>
      </c>
    </row>
    <row r="13" spans="2:8" ht="42" customHeight="1" x14ac:dyDescent="0.35">
      <c r="C13" s="140" t="s">
        <v>258</v>
      </c>
      <c r="D13" s="141"/>
      <c r="E13" s="141">
        <f t="shared" si="0"/>
        <v>0</v>
      </c>
      <c r="F13" s="141" t="s">
        <v>574</v>
      </c>
    </row>
    <row r="14" spans="2:8" ht="42" customHeight="1" x14ac:dyDescent="0.35">
      <c r="C14" s="140" t="s">
        <v>245</v>
      </c>
      <c r="D14" s="141">
        <v>0</v>
      </c>
      <c r="E14" s="141">
        <f t="shared" si="0"/>
        <v>0</v>
      </c>
      <c r="F14" s="141" t="s">
        <v>584</v>
      </c>
    </row>
    <row r="15" spans="2:8" ht="42" customHeight="1" x14ac:dyDescent="0.35">
      <c r="C15" s="140" t="s">
        <v>282</v>
      </c>
      <c r="D15" s="141">
        <v>0</v>
      </c>
      <c r="E15" s="141">
        <f t="shared" si="0"/>
        <v>0</v>
      </c>
      <c r="F15" s="141" t="s">
        <v>567</v>
      </c>
    </row>
    <row r="16" spans="2:8" ht="42" customHeight="1" x14ac:dyDescent="0.35">
      <c r="C16" s="140" t="s">
        <v>238</v>
      </c>
      <c r="D16" s="141">
        <v>0</v>
      </c>
      <c r="E16" s="141">
        <f t="shared" si="0"/>
        <v>0</v>
      </c>
      <c r="F16" s="141" t="s">
        <v>567</v>
      </c>
    </row>
    <row r="17" spans="3:6" ht="42" customHeight="1" x14ac:dyDescent="0.35">
      <c r="C17" s="140" t="s">
        <v>292</v>
      </c>
      <c r="D17" s="142">
        <v>4.28</v>
      </c>
      <c r="E17" s="141">
        <f t="shared" si="0"/>
        <v>4280</v>
      </c>
      <c r="F17" s="141" t="s">
        <v>567</v>
      </c>
    </row>
    <row r="18" spans="3:6" ht="42" customHeight="1" x14ac:dyDescent="0.35">
      <c r="C18" s="140" t="s">
        <v>297</v>
      </c>
      <c r="D18" s="142">
        <v>8.01</v>
      </c>
      <c r="E18" s="141">
        <f t="shared" si="0"/>
        <v>8010</v>
      </c>
      <c r="F18" s="141" t="s">
        <v>567</v>
      </c>
    </row>
    <row r="19" spans="3:6" ht="42" customHeight="1" x14ac:dyDescent="0.35">
      <c r="C19" s="140" t="s">
        <v>298</v>
      </c>
      <c r="D19" s="142">
        <v>0.11</v>
      </c>
      <c r="E19" s="141">
        <f t="shared" si="0"/>
        <v>110</v>
      </c>
      <c r="F19" s="141" t="s">
        <v>567</v>
      </c>
    </row>
    <row r="20" spans="3:6" ht="42" customHeight="1" x14ac:dyDescent="0.35">
      <c r="C20" s="140" t="s">
        <v>272</v>
      </c>
      <c r="D20" s="142">
        <v>2.8</v>
      </c>
      <c r="E20" s="141">
        <f t="shared" si="0"/>
        <v>2800</v>
      </c>
      <c r="F20" s="141" t="s">
        <v>567</v>
      </c>
    </row>
    <row r="21" spans="3:6" ht="42" customHeight="1" x14ac:dyDescent="0.35">
      <c r="C21" s="140" t="s">
        <v>304</v>
      </c>
      <c r="D21" s="141"/>
      <c r="E21" s="141">
        <f t="shared" si="0"/>
        <v>0</v>
      </c>
      <c r="F21" s="141" t="s">
        <v>574</v>
      </c>
    </row>
    <row r="22" spans="3:6" ht="42" customHeight="1" x14ac:dyDescent="0.35">
      <c r="C22" s="140" t="s">
        <v>528</v>
      </c>
      <c r="D22" s="141"/>
      <c r="E22" s="141">
        <f t="shared" si="0"/>
        <v>0</v>
      </c>
      <c r="F22" s="141" t="s">
        <v>574</v>
      </c>
    </row>
    <row r="23" spans="3:6" ht="42" customHeight="1" x14ac:dyDescent="0.35">
      <c r="C23" s="140" t="s">
        <v>216</v>
      </c>
      <c r="D23" s="141">
        <v>0</v>
      </c>
      <c r="E23" s="141">
        <f t="shared" si="0"/>
        <v>0</v>
      </c>
      <c r="F23" s="141" t="s">
        <v>567</v>
      </c>
    </row>
    <row r="24" spans="3:6" ht="42" customHeight="1" x14ac:dyDescent="0.35">
      <c r="C24" s="140" t="s">
        <v>333</v>
      </c>
      <c r="D24" s="141">
        <v>0</v>
      </c>
      <c r="E24" s="141">
        <f t="shared" si="0"/>
        <v>0</v>
      </c>
      <c r="F24" s="141" t="s">
        <v>582</v>
      </c>
    </row>
    <row r="25" spans="3:6" ht="42" customHeight="1" x14ac:dyDescent="0.35">
      <c r="C25" s="140" t="s">
        <v>336</v>
      </c>
      <c r="D25" s="141">
        <v>0</v>
      </c>
      <c r="E25" s="141">
        <f t="shared" si="0"/>
        <v>0</v>
      </c>
      <c r="F25" s="141" t="s">
        <v>567</v>
      </c>
    </row>
    <row r="26" spans="3:6" ht="42" customHeight="1" x14ac:dyDescent="0.35">
      <c r="C26" s="140" t="s">
        <v>342</v>
      </c>
      <c r="D26" s="142">
        <v>85.79</v>
      </c>
      <c r="E26" s="141">
        <f t="shared" si="0"/>
        <v>85790</v>
      </c>
      <c r="F26" s="141" t="s">
        <v>567</v>
      </c>
    </row>
    <row r="27" spans="3:6" ht="42" customHeight="1" x14ac:dyDescent="0.35">
      <c r="C27" s="140" t="s">
        <v>356</v>
      </c>
      <c r="D27" s="141">
        <v>0</v>
      </c>
      <c r="E27" s="141">
        <f t="shared" si="0"/>
        <v>0</v>
      </c>
      <c r="F27" s="141" t="s">
        <v>567</v>
      </c>
    </row>
    <row r="28" spans="3:6" ht="42" customHeight="1" x14ac:dyDescent="0.35">
      <c r="C28" s="140" t="s">
        <v>355</v>
      </c>
      <c r="D28" s="142">
        <v>9.06</v>
      </c>
      <c r="E28" s="141">
        <f t="shared" si="0"/>
        <v>9060</v>
      </c>
      <c r="F28" s="141" t="s">
        <v>567</v>
      </c>
    </row>
    <row r="29" spans="3:6" ht="42" customHeight="1" x14ac:dyDescent="0.35">
      <c r="C29" s="140" t="s">
        <v>257</v>
      </c>
      <c r="D29" s="141">
        <v>0</v>
      </c>
      <c r="E29" s="141">
        <f t="shared" si="0"/>
        <v>0</v>
      </c>
      <c r="F29" s="141" t="s">
        <v>584</v>
      </c>
    </row>
    <row r="30" spans="3:6" ht="42" customHeight="1" x14ac:dyDescent="0.35">
      <c r="C30" s="140" t="s">
        <v>361</v>
      </c>
      <c r="D30" s="141">
        <v>0</v>
      </c>
      <c r="E30" s="141">
        <f t="shared" si="0"/>
        <v>0</v>
      </c>
      <c r="F30" s="141" t="s">
        <v>567</v>
      </c>
    </row>
    <row r="31" spans="3:6" ht="42" customHeight="1" x14ac:dyDescent="0.35">
      <c r="C31" s="140" t="s">
        <v>280</v>
      </c>
      <c r="D31" s="141"/>
      <c r="E31" s="141">
        <f t="shared" si="0"/>
        <v>0</v>
      </c>
      <c r="F31" s="141" t="s">
        <v>574</v>
      </c>
    </row>
    <row r="32" spans="3:6" ht="42" customHeight="1" x14ac:dyDescent="0.35">
      <c r="C32" s="140" t="s">
        <v>362</v>
      </c>
      <c r="D32" s="142">
        <v>0.72</v>
      </c>
      <c r="E32" s="141">
        <f t="shared" si="0"/>
        <v>720</v>
      </c>
      <c r="F32" s="141" t="s">
        <v>567</v>
      </c>
    </row>
    <row r="33" spans="3:6" ht="42" customHeight="1" x14ac:dyDescent="0.35">
      <c r="C33" s="140" t="s">
        <v>674</v>
      </c>
      <c r="D33" s="141"/>
      <c r="E33" s="141">
        <f t="shared" si="0"/>
        <v>0</v>
      </c>
      <c r="F33" s="141" t="s">
        <v>574</v>
      </c>
    </row>
    <row r="34" spans="3:6" ht="42" customHeight="1" x14ac:dyDescent="0.35">
      <c r="C34" s="140" t="s">
        <v>226</v>
      </c>
      <c r="D34" s="141"/>
      <c r="E34" s="141">
        <f t="shared" si="0"/>
        <v>0</v>
      </c>
      <c r="F34" s="141" t="s">
        <v>574</v>
      </c>
    </row>
    <row r="35" spans="3:6" ht="42" customHeight="1" x14ac:dyDescent="0.35">
      <c r="C35" s="140" t="s">
        <v>310</v>
      </c>
      <c r="D35" s="141"/>
      <c r="E35" s="141">
        <f t="shared" si="0"/>
        <v>0</v>
      </c>
      <c r="F35" s="141" t="s">
        <v>574</v>
      </c>
    </row>
    <row r="36" spans="3:6" ht="42" customHeight="1" x14ac:dyDescent="0.35">
      <c r="C36" s="140" t="s">
        <v>299</v>
      </c>
      <c r="D36" s="141"/>
      <c r="E36" s="141">
        <f t="shared" si="0"/>
        <v>0</v>
      </c>
      <c r="F36" s="141" t="s">
        <v>574</v>
      </c>
    </row>
    <row r="37" spans="3:6" ht="42" customHeight="1" x14ac:dyDescent="0.35">
      <c r="C37" s="140" t="s">
        <v>207</v>
      </c>
      <c r="D37" s="141"/>
      <c r="E37" s="141">
        <f t="shared" si="0"/>
        <v>0</v>
      </c>
      <c r="F37" s="141" t="s">
        <v>574</v>
      </c>
    </row>
    <row r="38" spans="3:6" ht="42" customHeight="1" x14ac:dyDescent="0.35">
      <c r="C38" s="140" t="s">
        <v>351</v>
      </c>
      <c r="D38" s="142">
        <v>61.21</v>
      </c>
      <c r="E38" s="141">
        <f t="shared" si="0"/>
        <v>61210</v>
      </c>
      <c r="F38" s="141" t="s">
        <v>582</v>
      </c>
    </row>
    <row r="39" spans="3:6" ht="42" customHeight="1" x14ac:dyDescent="0.35">
      <c r="C39" s="140" t="s">
        <v>527</v>
      </c>
      <c r="D39" s="141"/>
      <c r="E39" s="141">
        <f t="shared" si="0"/>
        <v>0</v>
      </c>
      <c r="F39" s="141" t="s">
        <v>574</v>
      </c>
    </row>
    <row r="40" spans="3:6" ht="42" customHeight="1" x14ac:dyDescent="0.35">
      <c r="C40" s="140" t="s">
        <v>529</v>
      </c>
      <c r="D40" s="141"/>
      <c r="E40" s="141">
        <f t="shared" si="0"/>
        <v>0</v>
      </c>
      <c r="F40" s="141" t="s">
        <v>574</v>
      </c>
    </row>
  </sheetData>
  <mergeCells count="1">
    <mergeCell ref="C2:F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48264-D847-499C-A77C-B9D8428427C1}">
  <sheetPr>
    <tabColor theme="9" tint="0.39997558519241921"/>
  </sheetPr>
  <dimension ref="B1:G121"/>
  <sheetViews>
    <sheetView zoomScale="90" zoomScaleNormal="90" workbookViewId="0">
      <selection activeCell="C2" sqref="C2:D2"/>
    </sheetView>
  </sheetViews>
  <sheetFormatPr baseColWidth="10" defaultColWidth="11.453125" defaultRowHeight="14.5" x14ac:dyDescent="0.35"/>
  <cols>
    <col min="1" max="1" width="13.08984375" style="5" customWidth="1"/>
    <col min="2" max="2" width="27.54296875" style="5" customWidth="1"/>
    <col min="3" max="4" width="53" style="5" customWidth="1"/>
    <col min="5" max="5" width="13.08984375" style="5" customWidth="1"/>
    <col min="6" max="6" width="27.54296875" style="5" customWidth="1"/>
    <col min="7" max="16384" width="11.453125" style="5"/>
  </cols>
  <sheetData>
    <row r="1" spans="2:7" ht="78" customHeight="1" x14ac:dyDescent="0.35">
      <c r="B1" s="124" t="s">
        <v>740</v>
      </c>
      <c r="F1" s="124" t="s">
        <v>692</v>
      </c>
    </row>
    <row r="2" spans="2:7" ht="57" customHeight="1" x14ac:dyDescent="0.35">
      <c r="C2" s="166" t="s">
        <v>734</v>
      </c>
      <c r="D2" s="166"/>
      <c r="E2" s="120"/>
      <c r="G2" s="107"/>
    </row>
    <row r="3" spans="2:7" ht="52.5" customHeight="1" x14ac:dyDescent="0.35">
      <c r="C3" s="167" t="s">
        <v>389</v>
      </c>
      <c r="D3" s="168"/>
      <c r="F3" s="107"/>
    </row>
    <row r="4" spans="2:7" ht="36" customHeight="1" x14ac:dyDescent="0.35">
      <c r="C4" s="13" t="s">
        <v>390</v>
      </c>
      <c r="D4" s="13" t="s">
        <v>382</v>
      </c>
    </row>
    <row r="5" spans="2:7" ht="36" hidden="1" customHeight="1" x14ac:dyDescent="0.35">
      <c r="C5" s="13"/>
      <c r="D5" s="13"/>
    </row>
    <row r="6" spans="2:7" ht="36" hidden="1" customHeight="1" x14ac:dyDescent="0.35">
      <c r="C6" s="13"/>
      <c r="D6" s="13">
        <v>1.1023113109244</v>
      </c>
    </row>
    <row r="7" spans="2:7" ht="36" hidden="1" customHeight="1" x14ac:dyDescent="0.35">
      <c r="C7" s="13"/>
      <c r="D7" s="13"/>
    </row>
    <row r="8" spans="2:7" ht="22.5" customHeight="1" x14ac:dyDescent="0.35">
      <c r="C8" s="13" t="s">
        <v>236</v>
      </c>
      <c r="D8" s="13">
        <v>5617158</v>
      </c>
    </row>
    <row r="9" spans="2:7" ht="22.5" customHeight="1" x14ac:dyDescent="0.35">
      <c r="C9" s="13" t="s">
        <v>274</v>
      </c>
      <c r="D9" s="13">
        <v>5528740</v>
      </c>
    </row>
    <row r="10" spans="2:7" ht="22.5" customHeight="1" x14ac:dyDescent="0.35">
      <c r="C10" s="13" t="s">
        <v>228</v>
      </c>
      <c r="D10" s="13">
        <v>3073290</v>
      </c>
    </row>
    <row r="11" spans="2:7" ht="22.5" customHeight="1" x14ac:dyDescent="0.35">
      <c r="C11" s="13" t="s">
        <v>664</v>
      </c>
      <c r="D11" s="13">
        <v>2626099</v>
      </c>
    </row>
    <row r="12" spans="2:7" ht="22.5" customHeight="1" x14ac:dyDescent="0.35">
      <c r="C12" s="13" t="s">
        <v>325</v>
      </c>
      <c r="D12" s="13">
        <v>1702776</v>
      </c>
    </row>
    <row r="13" spans="2:7" ht="22.5" customHeight="1" x14ac:dyDescent="0.35">
      <c r="C13" s="13" t="s">
        <v>215</v>
      </c>
      <c r="D13" s="13">
        <v>1074840</v>
      </c>
    </row>
    <row r="14" spans="2:7" ht="22.5" customHeight="1" x14ac:dyDescent="0.35">
      <c r="C14" s="13" t="s">
        <v>527</v>
      </c>
      <c r="D14" s="13">
        <v>777489</v>
      </c>
    </row>
    <row r="15" spans="2:7" ht="22.5" customHeight="1" x14ac:dyDescent="0.35">
      <c r="C15" s="13" t="s">
        <v>324</v>
      </c>
      <c r="D15" s="13">
        <v>635015</v>
      </c>
    </row>
    <row r="16" spans="2:7" ht="22.5" customHeight="1" x14ac:dyDescent="0.35">
      <c r="C16" s="13" t="s">
        <v>213</v>
      </c>
      <c r="D16" s="13">
        <v>418980</v>
      </c>
    </row>
    <row r="17" spans="3:4" ht="22.5" customHeight="1" x14ac:dyDescent="0.35">
      <c r="C17" s="13" t="s">
        <v>303</v>
      </c>
      <c r="D17" s="13">
        <v>276205</v>
      </c>
    </row>
    <row r="18" spans="3:4" ht="22.5" customHeight="1" x14ac:dyDescent="0.35">
      <c r="C18" s="13" t="s">
        <v>224</v>
      </c>
      <c r="D18" s="13">
        <v>251772</v>
      </c>
    </row>
    <row r="19" spans="3:4" ht="22.5" customHeight="1" x14ac:dyDescent="0.35">
      <c r="C19" s="13" t="s">
        <v>372</v>
      </c>
      <c r="D19" s="13">
        <v>223035</v>
      </c>
    </row>
    <row r="20" spans="3:4" ht="22.5" customHeight="1" x14ac:dyDescent="0.35">
      <c r="C20" s="13" t="s">
        <v>308</v>
      </c>
      <c r="D20" s="13">
        <v>217840</v>
      </c>
    </row>
    <row r="21" spans="3:4" ht="22.5" customHeight="1" x14ac:dyDescent="0.35">
      <c r="C21" s="13" t="s">
        <v>230</v>
      </c>
      <c r="D21" s="13">
        <v>204248</v>
      </c>
    </row>
    <row r="22" spans="3:4" ht="22.5" customHeight="1" x14ac:dyDescent="0.35">
      <c r="C22" s="13" t="s">
        <v>263</v>
      </c>
      <c r="D22" s="13">
        <v>201386</v>
      </c>
    </row>
    <row r="23" spans="3:4" ht="22.5" customHeight="1" x14ac:dyDescent="0.35">
      <c r="C23" s="13" t="s">
        <v>244</v>
      </c>
      <c r="D23" s="13">
        <v>140868</v>
      </c>
    </row>
    <row r="24" spans="3:4" ht="22.5" customHeight="1" x14ac:dyDescent="0.35">
      <c r="C24" s="13" t="s">
        <v>233</v>
      </c>
      <c r="D24" s="13">
        <v>131262</v>
      </c>
    </row>
    <row r="25" spans="3:4" ht="22.5" customHeight="1" x14ac:dyDescent="0.35">
      <c r="C25" s="13" t="s">
        <v>657</v>
      </c>
      <c r="D25" s="13">
        <v>111749</v>
      </c>
    </row>
    <row r="26" spans="3:4" ht="22.5" customHeight="1" x14ac:dyDescent="0.35">
      <c r="C26" s="13" t="s">
        <v>287</v>
      </c>
      <c r="D26" s="13">
        <v>109241</v>
      </c>
    </row>
    <row r="27" spans="3:4" ht="22.5" customHeight="1" x14ac:dyDescent="0.35">
      <c r="C27" s="13" t="s">
        <v>364</v>
      </c>
      <c r="D27" s="13">
        <v>107031</v>
      </c>
    </row>
    <row r="28" spans="3:4" ht="22.5" customHeight="1" x14ac:dyDescent="0.35">
      <c r="C28" s="13" t="s">
        <v>316</v>
      </c>
      <c r="D28" s="13">
        <v>75821</v>
      </c>
    </row>
    <row r="29" spans="3:4" ht="22.5" customHeight="1" x14ac:dyDescent="0.35">
      <c r="C29" s="13" t="s">
        <v>669</v>
      </c>
      <c r="D29" s="13">
        <v>71623</v>
      </c>
    </row>
    <row r="30" spans="3:4" ht="22.5" customHeight="1" x14ac:dyDescent="0.35">
      <c r="C30" s="13" t="s">
        <v>661</v>
      </c>
      <c r="D30" s="13">
        <v>71131</v>
      </c>
    </row>
    <row r="31" spans="3:4" ht="22.5" customHeight="1" x14ac:dyDescent="0.35">
      <c r="C31" s="13" t="s">
        <v>678</v>
      </c>
      <c r="D31" s="13">
        <v>65617</v>
      </c>
    </row>
    <row r="32" spans="3:4" ht="22.5" customHeight="1" x14ac:dyDescent="0.35">
      <c r="C32" s="13" t="s">
        <v>665</v>
      </c>
      <c r="D32" s="13">
        <v>59573</v>
      </c>
    </row>
    <row r="33" spans="3:4" ht="22.5" customHeight="1" x14ac:dyDescent="0.35">
      <c r="C33" s="13" t="s">
        <v>366</v>
      </c>
      <c r="D33" s="13">
        <v>48616</v>
      </c>
    </row>
    <row r="34" spans="3:4" ht="22.5" customHeight="1" x14ac:dyDescent="0.35">
      <c r="C34" s="13" t="s">
        <v>378</v>
      </c>
      <c r="D34" s="13">
        <v>45162</v>
      </c>
    </row>
    <row r="35" spans="3:4" ht="22.5" customHeight="1" x14ac:dyDescent="0.35">
      <c r="C35" s="13" t="s">
        <v>358</v>
      </c>
      <c r="D35" s="13">
        <v>41440</v>
      </c>
    </row>
    <row r="36" spans="3:4" ht="22.5" customHeight="1" x14ac:dyDescent="0.35">
      <c r="C36" s="13" t="s">
        <v>379</v>
      </c>
      <c r="D36" s="13">
        <v>31838</v>
      </c>
    </row>
    <row r="37" spans="3:4" ht="22.5" customHeight="1" x14ac:dyDescent="0.35">
      <c r="C37" s="13" t="s">
        <v>220</v>
      </c>
      <c r="D37" s="13">
        <v>30844</v>
      </c>
    </row>
    <row r="38" spans="3:4" ht="22.5" customHeight="1" x14ac:dyDescent="0.35">
      <c r="C38" s="13" t="s">
        <v>311</v>
      </c>
      <c r="D38" s="13">
        <v>23516</v>
      </c>
    </row>
    <row r="39" spans="3:4" ht="22.5" customHeight="1" x14ac:dyDescent="0.35">
      <c r="C39" s="13" t="s">
        <v>368</v>
      </c>
      <c r="D39" s="13">
        <v>21022</v>
      </c>
    </row>
    <row r="40" spans="3:4" ht="22.5" customHeight="1" x14ac:dyDescent="0.35">
      <c r="C40" s="13" t="s">
        <v>289</v>
      </c>
      <c r="D40" s="13">
        <v>18547</v>
      </c>
    </row>
    <row r="41" spans="3:4" ht="22.5" customHeight="1" x14ac:dyDescent="0.35">
      <c r="C41" s="13" t="s">
        <v>251</v>
      </c>
      <c r="D41" s="13">
        <v>16475</v>
      </c>
    </row>
    <row r="42" spans="3:4" ht="22.5" customHeight="1" x14ac:dyDescent="0.35">
      <c r="C42" s="13" t="s">
        <v>206</v>
      </c>
      <c r="D42" s="13">
        <v>15585</v>
      </c>
    </row>
    <row r="43" spans="3:4" ht="22.5" customHeight="1" x14ac:dyDescent="0.35">
      <c r="C43" s="13" t="s">
        <v>281</v>
      </c>
      <c r="D43" s="13">
        <v>14029</v>
      </c>
    </row>
    <row r="44" spans="3:4" ht="22.5" customHeight="1" x14ac:dyDescent="0.35">
      <c r="C44" s="13" t="s">
        <v>323</v>
      </c>
      <c r="D44" s="13">
        <v>11917</v>
      </c>
    </row>
    <row r="45" spans="3:4" ht="22.5" customHeight="1" x14ac:dyDescent="0.35">
      <c r="C45" s="13" t="s">
        <v>239</v>
      </c>
      <c r="D45" s="13">
        <v>11351</v>
      </c>
    </row>
    <row r="46" spans="3:4" ht="22.5" customHeight="1" x14ac:dyDescent="0.35">
      <c r="C46" s="13" t="s">
        <v>350</v>
      </c>
      <c r="D46" s="13">
        <v>5300</v>
      </c>
    </row>
    <row r="47" spans="3:4" ht="22.5" customHeight="1" x14ac:dyDescent="0.35">
      <c r="C47" s="13" t="s">
        <v>302</v>
      </c>
      <c r="D47" s="13">
        <v>3357</v>
      </c>
    </row>
    <row r="48" spans="3:4" ht="22.5" customHeight="1" x14ac:dyDescent="0.35">
      <c r="C48" s="13" t="s">
        <v>288</v>
      </c>
      <c r="D48" s="13">
        <v>1370</v>
      </c>
    </row>
    <row r="49" spans="3:4" ht="22.5" customHeight="1" x14ac:dyDescent="0.35">
      <c r="C49" s="13" t="s">
        <v>276</v>
      </c>
      <c r="D49" s="13">
        <v>479</v>
      </c>
    </row>
    <row r="50" spans="3:4" ht="22.5" customHeight="1" x14ac:dyDescent="0.35">
      <c r="C50" s="14"/>
      <c r="D50" s="14"/>
    </row>
    <row r="51" spans="3:4" ht="22.5" customHeight="1" x14ac:dyDescent="0.35">
      <c r="C51" s="14"/>
      <c r="D51" s="14"/>
    </row>
    <row r="52" spans="3:4" ht="22.5" customHeight="1" x14ac:dyDescent="0.35">
      <c r="C52" s="14"/>
      <c r="D52" s="14"/>
    </row>
    <row r="53" spans="3:4" ht="22.5" customHeight="1" x14ac:dyDescent="0.35">
      <c r="C53" s="14"/>
      <c r="D53" s="14"/>
    </row>
    <row r="54" spans="3:4" ht="22.5" customHeight="1" x14ac:dyDescent="0.35">
      <c r="C54" s="14"/>
      <c r="D54" s="14"/>
    </row>
    <row r="55" spans="3:4" ht="22.5" customHeight="1" x14ac:dyDescent="0.35">
      <c r="C55" s="14"/>
      <c r="D55" s="14"/>
    </row>
    <row r="56" spans="3:4" ht="22.5" customHeight="1" x14ac:dyDescent="0.35">
      <c r="C56" s="14"/>
      <c r="D56" s="14"/>
    </row>
    <row r="57" spans="3:4" ht="22.5" customHeight="1" x14ac:dyDescent="0.35">
      <c r="C57" s="14"/>
      <c r="D57" s="14"/>
    </row>
    <row r="58" spans="3:4" ht="22.5" customHeight="1" x14ac:dyDescent="0.35">
      <c r="C58" s="14"/>
      <c r="D58" s="14"/>
    </row>
    <row r="59" spans="3:4" ht="22.5" customHeight="1" x14ac:dyDescent="0.35">
      <c r="C59" s="14"/>
      <c r="D59" s="14"/>
    </row>
    <row r="60" spans="3:4" ht="22.5" customHeight="1" x14ac:dyDescent="0.35">
      <c r="C60" s="14"/>
      <c r="D60" s="14"/>
    </row>
    <row r="61" spans="3:4" ht="22.5" customHeight="1" x14ac:dyDescent="0.35">
      <c r="C61" s="14"/>
      <c r="D61" s="14"/>
    </row>
    <row r="62" spans="3:4" ht="22.5" customHeight="1" x14ac:dyDescent="0.35">
      <c r="C62" s="14"/>
      <c r="D62" s="14"/>
    </row>
    <row r="63" spans="3:4" ht="22.5" customHeight="1" x14ac:dyDescent="0.35">
      <c r="C63" s="14"/>
      <c r="D63" s="14"/>
    </row>
    <row r="64" spans="3:4" ht="22.5" customHeight="1" x14ac:dyDescent="0.35">
      <c r="C64" s="14"/>
      <c r="D64" s="14"/>
    </row>
    <row r="65" spans="3:4" ht="22.5" customHeight="1" x14ac:dyDescent="0.35">
      <c r="C65" s="14"/>
      <c r="D65" s="14"/>
    </row>
    <row r="66" spans="3:4" ht="22.5" customHeight="1" x14ac:dyDescent="0.35">
      <c r="C66" s="14"/>
      <c r="D66" s="14"/>
    </row>
    <row r="67" spans="3:4" ht="22.5" customHeight="1" x14ac:dyDescent="0.35">
      <c r="C67" s="14"/>
      <c r="D67" s="14"/>
    </row>
    <row r="68" spans="3:4" ht="22.5" customHeight="1" x14ac:dyDescent="0.35">
      <c r="C68" s="14"/>
      <c r="D68" s="14"/>
    </row>
    <row r="69" spans="3:4" ht="22.5" customHeight="1" x14ac:dyDescent="0.35">
      <c r="C69" s="14"/>
      <c r="D69" s="14"/>
    </row>
    <row r="70" spans="3:4" ht="22.5" customHeight="1" x14ac:dyDescent="0.35">
      <c r="C70" s="14"/>
      <c r="D70" s="14"/>
    </row>
    <row r="71" spans="3:4" ht="22.5" customHeight="1" x14ac:dyDescent="0.35">
      <c r="C71" s="14"/>
      <c r="D71" s="14"/>
    </row>
    <row r="72" spans="3:4" ht="22.5" customHeight="1" x14ac:dyDescent="0.35">
      <c r="C72" s="14"/>
      <c r="D72" s="14"/>
    </row>
    <row r="73" spans="3:4" ht="22.5" customHeight="1" x14ac:dyDescent="0.35">
      <c r="C73" s="14"/>
      <c r="D73" s="14"/>
    </row>
    <row r="74" spans="3:4" ht="22.5" customHeight="1" x14ac:dyDescent="0.35">
      <c r="C74" s="14"/>
      <c r="D74" s="14"/>
    </row>
    <row r="75" spans="3:4" ht="22.5" customHeight="1" x14ac:dyDescent="0.35">
      <c r="C75" s="14"/>
      <c r="D75" s="14"/>
    </row>
    <row r="76" spans="3:4" ht="22.5" customHeight="1" x14ac:dyDescent="0.35">
      <c r="C76" s="14"/>
      <c r="D76" s="14"/>
    </row>
    <row r="77" spans="3:4" ht="22.5" customHeight="1" x14ac:dyDescent="0.35">
      <c r="C77" s="14"/>
      <c r="D77" s="14"/>
    </row>
    <row r="78" spans="3:4" ht="22.5" customHeight="1" x14ac:dyDescent="0.35">
      <c r="C78" s="14"/>
      <c r="D78" s="14"/>
    </row>
    <row r="79" spans="3:4" ht="22.5" customHeight="1" x14ac:dyDescent="0.35">
      <c r="C79" s="14"/>
      <c r="D79" s="14"/>
    </row>
    <row r="80" spans="3:4" ht="22.5" customHeight="1" x14ac:dyDescent="0.35">
      <c r="C80" s="14"/>
      <c r="D80" s="14"/>
    </row>
    <row r="81" spans="3:4" ht="22.5" customHeight="1" x14ac:dyDescent="0.35">
      <c r="C81" s="14"/>
      <c r="D81" s="14"/>
    </row>
    <row r="82" spans="3:4" ht="22.5" customHeight="1" x14ac:dyDescent="0.35">
      <c r="C82" s="14"/>
      <c r="D82" s="14"/>
    </row>
    <row r="83" spans="3:4" ht="22.5" customHeight="1" x14ac:dyDescent="0.35">
      <c r="C83" s="14"/>
      <c r="D83" s="14"/>
    </row>
    <row r="84" spans="3:4" ht="22.5" customHeight="1" x14ac:dyDescent="0.35">
      <c r="C84" s="14"/>
      <c r="D84" s="14"/>
    </row>
    <row r="85" spans="3:4" ht="22.5" customHeight="1" x14ac:dyDescent="0.35">
      <c r="C85" s="14"/>
      <c r="D85" s="14"/>
    </row>
    <row r="86" spans="3:4" ht="22.5" customHeight="1" x14ac:dyDescent="0.35">
      <c r="C86" s="14"/>
      <c r="D86" s="14"/>
    </row>
    <row r="87" spans="3:4" ht="22.5" customHeight="1" x14ac:dyDescent="0.35">
      <c r="C87" s="14"/>
      <c r="D87" s="14"/>
    </row>
    <row r="88" spans="3:4" ht="22.5" customHeight="1" x14ac:dyDescent="0.35">
      <c r="C88" s="14"/>
      <c r="D88" s="14"/>
    </row>
    <row r="89" spans="3:4" ht="22.5" customHeight="1" x14ac:dyDescent="0.35">
      <c r="C89" s="14"/>
      <c r="D89" s="14"/>
    </row>
    <row r="90" spans="3:4" ht="22.5" customHeight="1" x14ac:dyDescent="0.35">
      <c r="C90" s="14"/>
      <c r="D90" s="14"/>
    </row>
    <row r="91" spans="3:4" ht="22.5" customHeight="1" x14ac:dyDescent="0.35">
      <c r="C91" s="14"/>
      <c r="D91" s="14"/>
    </row>
    <row r="92" spans="3:4" ht="22.5" customHeight="1" x14ac:dyDescent="0.35">
      <c r="C92" s="14"/>
      <c r="D92" s="14"/>
    </row>
    <row r="93" spans="3:4" ht="22.5" customHeight="1" x14ac:dyDescent="0.35">
      <c r="C93" s="14"/>
      <c r="D93" s="14"/>
    </row>
    <row r="94" spans="3:4" ht="22.5" customHeight="1" x14ac:dyDescent="0.35">
      <c r="C94" s="14"/>
      <c r="D94" s="14"/>
    </row>
    <row r="95" spans="3:4" ht="22.5" customHeight="1" x14ac:dyDescent="0.35">
      <c r="C95" s="14"/>
      <c r="D95" s="14"/>
    </row>
    <row r="96" spans="3:4" ht="22.5" customHeight="1" x14ac:dyDescent="0.35">
      <c r="C96" s="14"/>
      <c r="D96" s="14"/>
    </row>
    <row r="97" spans="3:4" ht="22.5" customHeight="1" x14ac:dyDescent="0.35">
      <c r="C97" s="14"/>
      <c r="D97" s="14"/>
    </row>
    <row r="98" spans="3:4" ht="22.5" customHeight="1" x14ac:dyDescent="0.35">
      <c r="C98" s="14"/>
      <c r="D98" s="14"/>
    </row>
    <row r="99" spans="3:4" ht="22.5" customHeight="1" x14ac:dyDescent="0.35">
      <c r="C99" s="14"/>
      <c r="D99" s="14"/>
    </row>
    <row r="100" spans="3:4" ht="22.5" customHeight="1" x14ac:dyDescent="0.35">
      <c r="C100" s="14"/>
      <c r="D100" s="14"/>
    </row>
    <row r="101" spans="3:4" ht="22.5" customHeight="1" x14ac:dyDescent="0.35">
      <c r="C101" s="14"/>
      <c r="D101" s="14"/>
    </row>
    <row r="102" spans="3:4" ht="22.5" customHeight="1" x14ac:dyDescent="0.35">
      <c r="C102" s="14"/>
      <c r="D102" s="14"/>
    </row>
    <row r="103" spans="3:4" ht="22.5" customHeight="1" x14ac:dyDescent="0.35">
      <c r="C103" s="14"/>
      <c r="D103" s="14"/>
    </row>
    <row r="104" spans="3:4" ht="22.5" customHeight="1" x14ac:dyDescent="0.35">
      <c r="C104" s="14"/>
      <c r="D104" s="14"/>
    </row>
    <row r="105" spans="3:4" ht="22.5" customHeight="1" x14ac:dyDescent="0.35">
      <c r="C105" s="14"/>
      <c r="D105" s="14"/>
    </row>
    <row r="106" spans="3:4" ht="22.5" customHeight="1" x14ac:dyDescent="0.35">
      <c r="C106" s="14"/>
      <c r="D106" s="14"/>
    </row>
    <row r="107" spans="3:4" ht="22.5" customHeight="1" x14ac:dyDescent="0.35">
      <c r="C107" s="14"/>
      <c r="D107" s="14"/>
    </row>
    <row r="108" spans="3:4" ht="22.5" customHeight="1" x14ac:dyDescent="0.35">
      <c r="C108" s="14"/>
      <c r="D108" s="14"/>
    </row>
    <row r="109" spans="3:4" ht="22.5" customHeight="1" x14ac:dyDescent="0.35">
      <c r="C109" s="14"/>
      <c r="D109" s="14"/>
    </row>
    <row r="110" spans="3:4" ht="22.5" customHeight="1" x14ac:dyDescent="0.35">
      <c r="C110" s="14"/>
      <c r="D110" s="14"/>
    </row>
    <row r="111" spans="3:4" ht="22.5" customHeight="1" x14ac:dyDescent="0.35">
      <c r="C111" s="14"/>
      <c r="D111" s="14"/>
    </row>
    <row r="112" spans="3:4" ht="22.5" customHeight="1" x14ac:dyDescent="0.35">
      <c r="C112" s="14"/>
      <c r="D112" s="14"/>
    </row>
    <row r="113" spans="3:4" ht="22.5" customHeight="1" x14ac:dyDescent="0.35">
      <c r="C113" s="14"/>
      <c r="D113" s="14"/>
    </row>
    <row r="114" spans="3:4" ht="22.5" customHeight="1" x14ac:dyDescent="0.35">
      <c r="C114" s="14"/>
      <c r="D114" s="14"/>
    </row>
    <row r="115" spans="3:4" ht="22.5" customHeight="1" x14ac:dyDescent="0.35">
      <c r="C115" s="14"/>
      <c r="D115" s="14"/>
    </row>
    <row r="116" spans="3:4" ht="24.75" customHeight="1" x14ac:dyDescent="0.35">
      <c r="C116" s="14"/>
      <c r="D116" s="14"/>
    </row>
    <row r="117" spans="3:4" ht="24.75" customHeight="1" x14ac:dyDescent="0.35">
      <c r="C117" s="14"/>
      <c r="D117" s="14"/>
    </row>
    <row r="120" spans="3:4" x14ac:dyDescent="0.35">
      <c r="D120" s="71"/>
    </row>
    <row r="121" spans="3:4" x14ac:dyDescent="0.35">
      <c r="D121" s="71"/>
    </row>
  </sheetData>
  <sortState xmlns:xlrd2="http://schemas.microsoft.com/office/spreadsheetml/2017/richdata2" ref="C8:D117">
    <sortCondition descending="1" ref="D8:D117"/>
  </sortState>
  <mergeCells count="2">
    <mergeCell ref="C2:D2"/>
    <mergeCell ref="C3:D3"/>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FFDDD-5E77-4E5F-9017-9E9ADE090A0D}">
  <sheetPr>
    <tabColor theme="2" tint="-0.249977111117893"/>
  </sheetPr>
  <dimension ref="A2:I43"/>
  <sheetViews>
    <sheetView zoomScale="84" zoomScaleNormal="84" workbookViewId="0">
      <pane xSplit="1" topLeftCell="B1" activePane="topRight" state="frozen"/>
      <selection activeCell="G3" sqref="G3"/>
      <selection pane="topRight" activeCell="G3" sqref="G3"/>
    </sheetView>
  </sheetViews>
  <sheetFormatPr baseColWidth="10" defaultColWidth="10.81640625" defaultRowHeight="14.5" x14ac:dyDescent="0.35"/>
  <cols>
    <col min="1" max="1" width="54.453125" style="5" customWidth="1"/>
    <col min="2" max="2" width="19" style="5" customWidth="1"/>
    <col min="3" max="3" width="22.453125" style="5" customWidth="1"/>
    <col min="4" max="4" width="91.453125" style="5" customWidth="1"/>
    <col min="5" max="5" width="31" style="5" customWidth="1"/>
    <col min="6" max="8" width="31.81640625" style="5" customWidth="1"/>
    <col min="9" max="9" width="11" style="5" bestFit="1" customWidth="1"/>
    <col min="10" max="16384" width="10.81640625" style="5"/>
  </cols>
  <sheetData>
    <row r="2" spans="1:5" ht="16" x14ac:dyDescent="0.35">
      <c r="A2" s="51"/>
    </row>
    <row r="4" spans="1:5" ht="34" customHeight="1" x14ac:dyDescent="0.35">
      <c r="A4" s="13" t="s">
        <v>649</v>
      </c>
      <c r="B4" s="13" t="s">
        <v>428</v>
      </c>
      <c r="C4" s="13" t="s">
        <v>648</v>
      </c>
      <c r="D4" s="13" t="s">
        <v>380</v>
      </c>
      <c r="E4" s="13" t="s">
        <v>647</v>
      </c>
    </row>
    <row r="5" spans="1:5" ht="19" customHeight="1" x14ac:dyDescent="0.35">
      <c r="A5" s="13" t="s">
        <v>646</v>
      </c>
      <c r="B5" s="13">
        <v>3.5000000000000003E-2</v>
      </c>
      <c r="C5" s="13" t="s">
        <v>615</v>
      </c>
      <c r="D5" s="13" t="s">
        <v>643</v>
      </c>
      <c r="E5" s="13" t="s">
        <v>640</v>
      </c>
    </row>
    <row r="6" spans="1:5" ht="19" customHeight="1" x14ac:dyDescent="0.35">
      <c r="A6" s="13" t="s">
        <v>645</v>
      </c>
      <c r="B6" s="13">
        <v>1.6E-2</v>
      </c>
      <c r="C6" s="13" t="s">
        <v>615</v>
      </c>
      <c r="D6" s="13" t="s">
        <v>643</v>
      </c>
      <c r="E6" s="13" t="s">
        <v>640</v>
      </c>
    </row>
    <row r="7" spans="1:5" ht="19" customHeight="1" x14ac:dyDescent="0.35">
      <c r="A7" s="13" t="s">
        <v>644</v>
      </c>
      <c r="B7" s="13">
        <v>1.6E-2</v>
      </c>
      <c r="C7" s="13" t="s">
        <v>615</v>
      </c>
      <c r="D7" s="13" t="s">
        <v>643</v>
      </c>
      <c r="E7" s="13" t="s">
        <v>640</v>
      </c>
    </row>
    <row r="8" spans="1:5" ht="19" customHeight="1" x14ac:dyDescent="0.35">
      <c r="A8" s="13" t="s">
        <v>642</v>
      </c>
      <c r="B8" s="13">
        <v>0.91700000000000004</v>
      </c>
      <c r="C8" s="13" t="s">
        <v>615</v>
      </c>
      <c r="D8" s="13" t="s">
        <v>641</v>
      </c>
      <c r="E8" s="13" t="s">
        <v>640</v>
      </c>
    </row>
    <row r="9" spans="1:5" ht="19" customHeight="1" x14ac:dyDescent="0.35">
      <c r="A9" s="13" t="s">
        <v>639</v>
      </c>
      <c r="B9" s="13">
        <v>0.75</v>
      </c>
      <c r="C9" s="13" t="s">
        <v>615</v>
      </c>
      <c r="D9" s="13" t="s">
        <v>638</v>
      </c>
      <c r="E9" s="13"/>
    </row>
    <row r="10" spans="1:5" ht="19" customHeight="1" x14ac:dyDescent="0.35">
      <c r="A10" s="13" t="s">
        <v>637</v>
      </c>
      <c r="B10" s="13">
        <v>5</v>
      </c>
      <c r="C10" s="13" t="s">
        <v>630</v>
      </c>
      <c r="D10" s="13" t="s">
        <v>629</v>
      </c>
      <c r="E10" s="13"/>
    </row>
    <row r="11" spans="1:5" ht="19" customHeight="1" x14ac:dyDescent="0.35">
      <c r="A11" s="13" t="s">
        <v>636</v>
      </c>
      <c r="B11" s="13">
        <v>4</v>
      </c>
      <c r="C11" s="13" t="s">
        <v>630</v>
      </c>
      <c r="D11" s="13" t="s">
        <v>629</v>
      </c>
      <c r="E11" s="13"/>
    </row>
    <row r="12" spans="1:5" ht="19" customHeight="1" x14ac:dyDescent="0.35">
      <c r="A12" s="13" t="s">
        <v>635</v>
      </c>
      <c r="B12" s="13">
        <v>2.5</v>
      </c>
      <c r="C12" s="13" t="s">
        <v>630</v>
      </c>
      <c r="D12" s="13" t="s">
        <v>629</v>
      </c>
      <c r="E12" s="13"/>
    </row>
    <row r="13" spans="1:5" ht="19" customHeight="1" x14ac:dyDescent="0.35">
      <c r="A13" s="13" t="s">
        <v>634</v>
      </c>
      <c r="B13" s="13">
        <v>0.8</v>
      </c>
      <c r="C13" s="13" t="s">
        <v>630</v>
      </c>
      <c r="D13" s="13" t="s">
        <v>629</v>
      </c>
      <c r="E13" s="13"/>
    </row>
    <row r="14" spans="1:5" ht="19" customHeight="1" x14ac:dyDescent="0.35">
      <c r="A14" s="13" t="s">
        <v>633</v>
      </c>
      <c r="B14" s="13">
        <v>0.6</v>
      </c>
      <c r="C14" s="13" t="s">
        <v>630</v>
      </c>
      <c r="D14" s="13" t="s">
        <v>629</v>
      </c>
      <c r="E14" s="13"/>
    </row>
    <row r="15" spans="1:5" ht="19" customHeight="1" x14ac:dyDescent="0.35">
      <c r="A15" s="13" t="s">
        <v>632</v>
      </c>
      <c r="B15" s="13">
        <v>0.8</v>
      </c>
      <c r="C15" s="13" t="s">
        <v>630</v>
      </c>
      <c r="D15" s="13" t="s">
        <v>629</v>
      </c>
      <c r="E15" s="13"/>
    </row>
    <row r="16" spans="1:5" ht="19" customHeight="1" x14ac:dyDescent="0.35">
      <c r="A16" s="13" t="s">
        <v>631</v>
      </c>
      <c r="B16" s="13">
        <v>0.5</v>
      </c>
      <c r="C16" s="13" t="s">
        <v>630</v>
      </c>
      <c r="D16" s="13" t="s">
        <v>629</v>
      </c>
      <c r="E16" s="13"/>
    </row>
    <row r="17" spans="1:9" ht="19" customHeight="1" x14ac:dyDescent="0.35">
      <c r="A17" s="13" t="s">
        <v>628</v>
      </c>
      <c r="B17" s="13">
        <v>720</v>
      </c>
      <c r="C17" s="13" t="s">
        <v>621</v>
      </c>
      <c r="D17" s="13" t="s">
        <v>620</v>
      </c>
      <c r="E17" s="13" t="s">
        <v>627</v>
      </c>
    </row>
    <row r="18" spans="1:9" ht="19" customHeight="1" x14ac:dyDescent="0.35">
      <c r="A18" s="13" t="s">
        <v>626</v>
      </c>
      <c r="B18" s="13">
        <v>240</v>
      </c>
      <c r="C18" s="13" t="s">
        <v>621</v>
      </c>
      <c r="D18" s="13" t="s">
        <v>620</v>
      </c>
      <c r="E18" s="13"/>
    </row>
    <row r="19" spans="1:9" ht="19" customHeight="1" x14ac:dyDescent="0.35">
      <c r="A19" s="13" t="s">
        <v>625</v>
      </c>
      <c r="B19" s="13">
        <v>75</v>
      </c>
      <c r="C19" s="13" t="s">
        <v>621</v>
      </c>
      <c r="D19" s="13" t="s">
        <v>620</v>
      </c>
      <c r="E19" s="13"/>
    </row>
    <row r="20" spans="1:9" ht="19" customHeight="1" x14ac:dyDescent="0.35">
      <c r="A20" s="13" t="s">
        <v>624</v>
      </c>
      <c r="B20" s="13">
        <v>14</v>
      </c>
      <c r="C20" s="13" t="s">
        <v>621</v>
      </c>
      <c r="D20" s="13" t="s">
        <v>620</v>
      </c>
      <c r="E20" s="13"/>
    </row>
    <row r="21" spans="1:9" ht="19" customHeight="1" x14ac:dyDescent="0.35">
      <c r="A21" s="13" t="s">
        <v>623</v>
      </c>
      <c r="B21" s="13">
        <v>70</v>
      </c>
      <c r="C21" s="13" t="s">
        <v>621</v>
      </c>
      <c r="D21" s="13" t="s">
        <v>620</v>
      </c>
      <c r="E21" s="13"/>
    </row>
    <row r="22" spans="1:9" ht="19" customHeight="1" x14ac:dyDescent="0.35">
      <c r="A22" s="13" t="s">
        <v>622</v>
      </c>
      <c r="B22" s="13">
        <v>9</v>
      </c>
      <c r="C22" s="13" t="s">
        <v>621</v>
      </c>
      <c r="D22" s="13" t="s">
        <v>620</v>
      </c>
      <c r="E22" s="13"/>
    </row>
    <row r="23" spans="1:9" ht="19" customHeight="1" x14ac:dyDescent="0.35">
      <c r="A23" s="13" t="s">
        <v>619</v>
      </c>
      <c r="B23" s="13">
        <v>1.8</v>
      </c>
      <c r="C23" s="13" t="s">
        <v>615</v>
      </c>
      <c r="D23" s="13" t="s">
        <v>603</v>
      </c>
      <c r="E23" s="13"/>
    </row>
    <row r="24" spans="1:9" ht="19" customHeight="1" x14ac:dyDescent="0.35">
      <c r="A24" s="13" t="s">
        <v>618</v>
      </c>
      <c r="B24" s="13">
        <v>4.5714285714285714E-2</v>
      </c>
      <c r="C24" s="13" t="s">
        <v>615</v>
      </c>
      <c r="D24" s="13" t="s">
        <v>603</v>
      </c>
      <c r="E24" s="13"/>
    </row>
    <row r="25" spans="1:9" ht="19" customHeight="1" x14ac:dyDescent="0.35">
      <c r="A25" s="13" t="s">
        <v>617</v>
      </c>
      <c r="B25" s="13">
        <v>0.6</v>
      </c>
      <c r="C25" s="13" t="s">
        <v>615</v>
      </c>
      <c r="D25" s="13" t="s">
        <v>614</v>
      </c>
      <c r="E25" s="13"/>
    </row>
    <row r="26" spans="1:9" ht="19" customHeight="1" x14ac:dyDescent="0.35">
      <c r="A26" s="13" t="s">
        <v>616</v>
      </c>
      <c r="B26" s="13">
        <v>0.2</v>
      </c>
      <c r="C26" s="13" t="s">
        <v>615</v>
      </c>
      <c r="D26" s="13" t="s">
        <v>614</v>
      </c>
      <c r="E26" s="13"/>
    </row>
    <row r="27" spans="1:9" x14ac:dyDescent="0.35">
      <c r="A27" s="14"/>
      <c r="B27" s="14"/>
      <c r="C27" s="14"/>
      <c r="D27" s="14"/>
      <c r="E27" s="14"/>
    </row>
    <row r="28" spans="1:9" ht="16" x14ac:dyDescent="0.35">
      <c r="A28" s="106" t="s">
        <v>613</v>
      </c>
    </row>
    <row r="30" spans="1:9" ht="32.15" customHeight="1" x14ac:dyDescent="0.35">
      <c r="A30" s="13" t="s">
        <v>612</v>
      </c>
      <c r="B30" s="13" t="s">
        <v>611</v>
      </c>
      <c r="C30" s="13" t="s">
        <v>610</v>
      </c>
      <c r="D30" s="13" t="s">
        <v>609</v>
      </c>
      <c r="E30" s="13" t="s">
        <v>608</v>
      </c>
      <c r="F30" s="13" t="s">
        <v>607</v>
      </c>
      <c r="G30" s="13" t="s">
        <v>606</v>
      </c>
      <c r="H30" s="13" t="s">
        <v>605</v>
      </c>
      <c r="I30" s="14"/>
    </row>
    <row r="31" spans="1:9" ht="32.15" customHeight="1" x14ac:dyDescent="0.35">
      <c r="A31" s="13" t="s">
        <v>380</v>
      </c>
      <c r="B31" s="13"/>
      <c r="C31" s="13" t="s">
        <v>604</v>
      </c>
      <c r="D31" s="13" t="s">
        <v>603</v>
      </c>
      <c r="E31" s="13" t="s">
        <v>602</v>
      </c>
      <c r="F31" s="13" t="s">
        <v>601</v>
      </c>
      <c r="G31" s="13"/>
      <c r="H31" s="13"/>
      <c r="I31" s="14"/>
    </row>
    <row r="32" spans="1:9" ht="32.15" customHeight="1" x14ac:dyDescent="0.35">
      <c r="A32" s="13" t="s">
        <v>595</v>
      </c>
      <c r="B32" s="13" t="s">
        <v>600</v>
      </c>
      <c r="C32" s="13">
        <v>720</v>
      </c>
      <c r="D32" s="13">
        <v>400</v>
      </c>
      <c r="E32" s="13">
        <v>5</v>
      </c>
      <c r="F32" s="13">
        <v>35</v>
      </c>
      <c r="G32" s="1">
        <v>8.75</v>
      </c>
      <c r="H32" s="13">
        <v>1.75</v>
      </c>
      <c r="I32" s="14"/>
    </row>
    <row r="33" spans="1:9" ht="32.15" customHeight="1" x14ac:dyDescent="0.35">
      <c r="A33" s="13" t="s">
        <v>595</v>
      </c>
      <c r="B33" s="13" t="s">
        <v>599</v>
      </c>
      <c r="C33" s="13">
        <v>720</v>
      </c>
      <c r="D33" s="13">
        <v>400</v>
      </c>
      <c r="E33" s="13">
        <v>5</v>
      </c>
      <c r="F33" s="13">
        <v>35</v>
      </c>
      <c r="G33" s="1">
        <v>8.75</v>
      </c>
      <c r="H33" s="13">
        <v>1.75</v>
      </c>
      <c r="I33" s="14"/>
    </row>
    <row r="34" spans="1:9" ht="32.15" customHeight="1" x14ac:dyDescent="0.35">
      <c r="A34" s="13" t="s">
        <v>595</v>
      </c>
      <c r="B34" s="13" t="s">
        <v>598</v>
      </c>
      <c r="C34" s="13">
        <v>720</v>
      </c>
      <c r="D34" s="13">
        <v>400</v>
      </c>
      <c r="E34" s="13">
        <v>4</v>
      </c>
      <c r="F34" s="13">
        <v>30</v>
      </c>
      <c r="G34" s="1">
        <v>7.5</v>
      </c>
      <c r="H34" s="13">
        <v>1.875</v>
      </c>
      <c r="I34" s="14"/>
    </row>
    <row r="35" spans="1:9" ht="32.15" customHeight="1" x14ac:dyDescent="0.35">
      <c r="A35" s="13" t="s">
        <v>595</v>
      </c>
      <c r="B35" s="13" t="s">
        <v>597</v>
      </c>
      <c r="C35" s="13">
        <v>240</v>
      </c>
      <c r="D35" s="13">
        <v>133.33333333333334</v>
      </c>
      <c r="E35" s="13">
        <v>2.5</v>
      </c>
      <c r="F35" s="13">
        <v>13</v>
      </c>
      <c r="G35" s="1">
        <v>3.25</v>
      </c>
      <c r="H35" s="13">
        <v>1.3</v>
      </c>
      <c r="I35" s="14"/>
    </row>
    <row r="36" spans="1:9" ht="32.15" customHeight="1" x14ac:dyDescent="0.35">
      <c r="A36" s="13" t="s">
        <v>595</v>
      </c>
      <c r="B36" s="13" t="s">
        <v>596</v>
      </c>
      <c r="C36" s="13">
        <v>720</v>
      </c>
      <c r="D36" s="13">
        <v>400</v>
      </c>
      <c r="E36" s="13">
        <v>4</v>
      </c>
      <c r="F36" s="13">
        <v>35</v>
      </c>
      <c r="G36" s="1">
        <v>8.75</v>
      </c>
      <c r="H36" s="13">
        <v>2.1875</v>
      </c>
      <c r="I36" s="14"/>
    </row>
    <row r="37" spans="1:9" ht="32.15" customHeight="1" x14ac:dyDescent="0.35">
      <c r="A37" s="13" t="s">
        <v>595</v>
      </c>
      <c r="B37" s="13" t="s">
        <v>594</v>
      </c>
      <c r="C37" s="13">
        <v>720</v>
      </c>
      <c r="D37" s="13">
        <v>400</v>
      </c>
      <c r="E37" s="13">
        <v>4</v>
      </c>
      <c r="F37" s="13">
        <v>35</v>
      </c>
      <c r="G37" s="1">
        <v>8.75</v>
      </c>
      <c r="H37" s="13">
        <v>2.1875</v>
      </c>
      <c r="I37" s="14"/>
    </row>
    <row r="38" spans="1:9" ht="32.15" customHeight="1" x14ac:dyDescent="0.35">
      <c r="A38" s="13" t="s">
        <v>591</v>
      </c>
      <c r="B38" s="13" t="s">
        <v>593</v>
      </c>
      <c r="C38" s="13">
        <v>75</v>
      </c>
      <c r="D38" s="13">
        <v>41.666666666666664</v>
      </c>
      <c r="E38" s="13">
        <v>0.8</v>
      </c>
      <c r="F38" s="13">
        <v>3</v>
      </c>
      <c r="G38" s="1">
        <v>0.75</v>
      </c>
      <c r="H38" s="13">
        <v>0.9375</v>
      </c>
      <c r="I38" s="14"/>
    </row>
    <row r="39" spans="1:9" ht="32.15" customHeight="1" x14ac:dyDescent="0.35">
      <c r="A39" s="13" t="s">
        <v>591</v>
      </c>
      <c r="B39" s="13" t="s">
        <v>592</v>
      </c>
      <c r="C39" s="13">
        <v>75</v>
      </c>
      <c r="D39" s="13">
        <v>41.666666666666664</v>
      </c>
      <c r="E39" s="13">
        <v>0.8</v>
      </c>
      <c r="F39" s="13">
        <v>3</v>
      </c>
      <c r="G39" s="1">
        <v>0.75</v>
      </c>
      <c r="H39" s="13">
        <v>0.9375</v>
      </c>
      <c r="I39" s="14"/>
    </row>
    <row r="40" spans="1:9" ht="32.15" customHeight="1" x14ac:dyDescent="0.35">
      <c r="A40" s="13" t="s">
        <v>591</v>
      </c>
      <c r="B40" s="13" t="s">
        <v>590</v>
      </c>
      <c r="C40" s="13">
        <v>14</v>
      </c>
      <c r="D40" s="13">
        <v>7.7777777777777777</v>
      </c>
      <c r="E40" s="13">
        <v>0.6</v>
      </c>
      <c r="F40" s="13">
        <v>2</v>
      </c>
      <c r="G40" s="1">
        <v>0.5</v>
      </c>
      <c r="H40" s="13">
        <v>0.83333333333333337</v>
      </c>
      <c r="I40" s="14"/>
    </row>
    <row r="41" spans="1:9" ht="32.15" customHeight="1" x14ac:dyDescent="0.35">
      <c r="A41" s="13" t="s">
        <v>588</v>
      </c>
      <c r="B41" s="13" t="s">
        <v>589</v>
      </c>
      <c r="C41" s="13">
        <v>70</v>
      </c>
      <c r="D41" s="13"/>
      <c r="E41" s="13">
        <v>0.8</v>
      </c>
      <c r="F41" s="13">
        <v>3</v>
      </c>
      <c r="G41" s="1">
        <v>0.75</v>
      </c>
      <c r="H41" s="13">
        <v>0.9375</v>
      </c>
      <c r="I41" s="14"/>
    </row>
    <row r="42" spans="1:9" ht="32.15" customHeight="1" x14ac:dyDescent="0.35">
      <c r="A42" s="13" t="s">
        <v>588</v>
      </c>
      <c r="B42" s="13" t="s">
        <v>587</v>
      </c>
      <c r="C42" s="13">
        <v>9</v>
      </c>
      <c r="D42" s="13"/>
      <c r="E42" s="13">
        <v>0.5</v>
      </c>
      <c r="F42" s="13">
        <v>2</v>
      </c>
      <c r="G42" s="1">
        <v>0.5</v>
      </c>
      <c r="H42" s="13">
        <v>1</v>
      </c>
      <c r="I42" s="14"/>
    </row>
    <row r="43" spans="1:9" x14ac:dyDescent="0.35">
      <c r="G43"/>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73221-92A4-4D18-AB32-C4BF94A33C00}">
  <sheetPr>
    <tabColor theme="8" tint="0.59999389629810485"/>
  </sheetPr>
  <dimension ref="B1:Y54"/>
  <sheetViews>
    <sheetView zoomScale="94" zoomScaleNormal="94" workbookViewId="0">
      <pane xSplit="2" topLeftCell="W1" activePane="topRight" state="frozen"/>
      <selection activeCell="G3" sqref="G3"/>
      <selection pane="topRight" activeCell="C6" sqref="C6"/>
    </sheetView>
  </sheetViews>
  <sheetFormatPr baseColWidth="10" defaultColWidth="10.81640625" defaultRowHeight="14.5" x14ac:dyDescent="0.35"/>
  <cols>
    <col min="1" max="1" width="13.1796875" style="5" customWidth="1"/>
    <col min="2" max="2" width="22.453125" style="5" customWidth="1"/>
    <col min="3" max="4" width="26.26953125" style="5" customWidth="1"/>
    <col min="5" max="5" width="16.453125" style="5" customWidth="1"/>
    <col min="6" max="6" width="28" style="5" customWidth="1"/>
    <col min="7" max="7" width="22.54296875" style="5" customWidth="1"/>
    <col min="8" max="8" width="20.81640625" style="5" customWidth="1"/>
    <col min="9" max="9" width="32.453125" style="5" customWidth="1"/>
    <col min="10" max="10" width="24.7265625" style="5" customWidth="1"/>
    <col min="11" max="12" width="19.81640625" style="5" customWidth="1"/>
    <col min="13" max="16" width="18.54296875" style="5" customWidth="1"/>
    <col min="17" max="17" width="22.81640625" style="5" customWidth="1"/>
    <col min="18" max="18" width="19.453125" style="5" customWidth="1"/>
    <col min="19" max="19" width="23.453125" style="5" customWidth="1"/>
    <col min="20" max="20" width="19.1796875" style="5" customWidth="1"/>
    <col min="21" max="21" width="13.7265625" style="5" customWidth="1"/>
    <col min="22" max="22" width="33.453125" style="5" customWidth="1"/>
    <col min="23" max="23" width="45.453125" style="5" customWidth="1"/>
    <col min="24" max="16384" width="10.81640625" style="5"/>
  </cols>
  <sheetData>
    <row r="1" spans="2:25" s="126" customFormat="1" ht="74" customHeight="1" x14ac:dyDescent="0.35">
      <c r="B1" s="125" t="s">
        <v>740</v>
      </c>
      <c r="E1" s="125"/>
      <c r="F1" s="125"/>
      <c r="Y1" s="114" t="s">
        <v>756</v>
      </c>
    </row>
    <row r="2" spans="2:25" ht="40" customHeight="1" x14ac:dyDescent="0.35">
      <c r="C2" s="75" t="s">
        <v>430</v>
      </c>
      <c r="D2" s="169" t="s">
        <v>237</v>
      </c>
      <c r="E2" s="169"/>
      <c r="F2" s="169"/>
      <c r="G2" s="169" t="s">
        <v>275</v>
      </c>
      <c r="H2" s="169"/>
      <c r="I2" s="169"/>
      <c r="J2" s="169" t="s">
        <v>254</v>
      </c>
      <c r="K2" s="169"/>
      <c r="L2" s="169"/>
      <c r="M2" s="30" t="s">
        <v>255</v>
      </c>
      <c r="N2" s="30" t="s">
        <v>365</v>
      </c>
      <c r="O2" s="30" t="s">
        <v>242</v>
      </c>
      <c r="P2" s="30" t="s">
        <v>285</v>
      </c>
      <c r="Q2" s="208" t="s">
        <v>326</v>
      </c>
      <c r="R2" s="209"/>
      <c r="S2" s="210"/>
      <c r="T2" s="169" t="s">
        <v>210</v>
      </c>
      <c r="U2" s="169"/>
      <c r="V2" s="169"/>
      <c r="W2" s="30" t="s">
        <v>431</v>
      </c>
    </row>
    <row r="3" spans="2:25" ht="29.5" hidden="1" customHeight="1" thickBot="1" x14ac:dyDescent="0.4">
      <c r="C3" s="73" t="s">
        <v>432</v>
      </c>
      <c r="D3" s="30">
        <v>0.72</v>
      </c>
      <c r="E3" s="30"/>
      <c r="F3" s="30"/>
      <c r="G3" s="30">
        <v>0.08</v>
      </c>
      <c r="H3" s="30"/>
      <c r="I3" s="30"/>
      <c r="J3" s="30">
        <v>0.03</v>
      </c>
      <c r="K3" s="30"/>
      <c r="L3" s="30"/>
      <c r="M3" s="30">
        <v>0.02</v>
      </c>
      <c r="N3" s="30">
        <v>0.01</v>
      </c>
      <c r="O3" s="30">
        <v>0.02</v>
      </c>
      <c r="P3" s="30">
        <v>0.01</v>
      </c>
      <c r="Q3" s="30">
        <v>0.01</v>
      </c>
      <c r="R3" s="30"/>
      <c r="S3" s="30"/>
      <c r="T3" s="30">
        <v>0.01</v>
      </c>
      <c r="U3" s="30"/>
      <c r="V3" s="30"/>
      <c r="W3" s="30">
        <v>0.1</v>
      </c>
    </row>
    <row r="4" spans="2:25" s="32" customFormat="1" ht="31.5" hidden="1" customHeight="1" thickBot="1" x14ac:dyDescent="0.4">
      <c r="C4" s="75" t="s">
        <v>433</v>
      </c>
      <c r="D4" s="30">
        <f>SUM(D6:D18)</f>
        <v>198.59039999999996</v>
      </c>
      <c r="E4" s="30"/>
      <c r="F4" s="30"/>
      <c r="G4" s="30">
        <f t="shared" ref="G4:W4" si="0">SUM(G6:G18)</f>
        <v>22.065599999999996</v>
      </c>
      <c r="H4" s="30"/>
      <c r="I4" s="30"/>
      <c r="J4" s="30">
        <f t="shared" si="0"/>
        <v>8.2745999999999977</v>
      </c>
      <c r="K4" s="30"/>
      <c r="L4" s="30"/>
      <c r="M4" s="30">
        <f t="shared" si="0"/>
        <v>5.5163999999999991</v>
      </c>
      <c r="N4" s="30">
        <f t="shared" si="0"/>
        <v>2.7581999999999995</v>
      </c>
      <c r="O4" s="30">
        <f t="shared" si="0"/>
        <v>5.5163999999999991</v>
      </c>
      <c r="P4" s="30">
        <f t="shared" si="0"/>
        <v>2.7581999999999995</v>
      </c>
      <c r="Q4" s="30">
        <f t="shared" si="0"/>
        <v>2.7581999999999995</v>
      </c>
      <c r="R4" s="30"/>
      <c r="S4" s="30"/>
      <c r="T4" s="30">
        <f t="shared" si="0"/>
        <v>2.7581999999999995</v>
      </c>
      <c r="U4" s="30"/>
      <c r="V4" s="30"/>
      <c r="W4" s="30">
        <f t="shared" si="0"/>
        <v>27.581999999999997</v>
      </c>
    </row>
    <row r="5" spans="2:25" s="32" customFormat="1" ht="55.5" customHeight="1" x14ac:dyDescent="0.35">
      <c r="C5" s="76" t="s">
        <v>786</v>
      </c>
      <c r="D5" s="30" t="s">
        <v>436</v>
      </c>
      <c r="E5" s="211" t="s">
        <v>437</v>
      </c>
      <c r="F5" s="211"/>
      <c r="G5" s="30" t="s">
        <v>438</v>
      </c>
      <c r="H5" s="207" t="s">
        <v>439</v>
      </c>
      <c r="I5" s="207"/>
      <c r="J5" s="30" t="s">
        <v>438</v>
      </c>
      <c r="K5" s="207" t="s">
        <v>437</v>
      </c>
      <c r="L5" s="207"/>
      <c r="M5" s="30" t="s">
        <v>438</v>
      </c>
      <c r="N5" s="30" t="s">
        <v>438</v>
      </c>
      <c r="O5" s="30" t="s">
        <v>438</v>
      </c>
      <c r="P5" s="30" t="s">
        <v>438</v>
      </c>
      <c r="Q5" s="30" t="s">
        <v>438</v>
      </c>
      <c r="R5" s="211" t="s">
        <v>437</v>
      </c>
      <c r="S5" s="211"/>
      <c r="T5" s="30" t="s">
        <v>438</v>
      </c>
      <c r="U5" s="211" t="s">
        <v>437</v>
      </c>
      <c r="V5" s="211"/>
      <c r="W5" s="30" t="s">
        <v>438</v>
      </c>
    </row>
    <row r="6" spans="2:25" s="32" customFormat="1" ht="31.5" customHeight="1" x14ac:dyDescent="0.35">
      <c r="B6" s="33" t="s">
        <v>192</v>
      </c>
      <c r="C6" s="73">
        <v>91.939999999999984</v>
      </c>
      <c r="D6" s="30">
        <f>$C$6*D3</f>
        <v>66.196799999999982</v>
      </c>
      <c r="E6" s="30" t="str">
        <f>CONCATENATE("~",SUM(E7,E13))</f>
        <v>~68,15732</v>
      </c>
      <c r="F6" s="30" t="s">
        <v>128</v>
      </c>
      <c r="G6" s="36">
        <f t="shared" ref="G6:G18" si="1">C6*$G$3</f>
        <v>7.3551999999999991</v>
      </c>
      <c r="H6" s="30">
        <v>2.1520000000000001</v>
      </c>
      <c r="I6" s="30" t="s">
        <v>440</v>
      </c>
      <c r="J6" s="37">
        <f t="shared" ref="J6:J18" si="2">C6*$J$3</f>
        <v>2.7581999999999995</v>
      </c>
      <c r="K6" s="30" t="s">
        <v>114</v>
      </c>
      <c r="L6" s="30" t="s">
        <v>114</v>
      </c>
      <c r="M6" s="38">
        <f t="shared" ref="M6:M18" si="3">C6*$M$3</f>
        <v>1.8387999999999998</v>
      </c>
      <c r="N6" s="30">
        <f t="shared" ref="N6:N18" si="4">C6*$N$3</f>
        <v>0.91939999999999988</v>
      </c>
      <c r="O6" s="30">
        <f t="shared" ref="O6:O18" si="5">C6*$O$3</f>
        <v>1.8387999999999998</v>
      </c>
      <c r="P6" s="30">
        <f t="shared" ref="P6:P18" si="6">C6*$P$3</f>
        <v>0.91939999999999988</v>
      </c>
      <c r="Q6" s="30">
        <f t="shared" ref="Q6:Q18" si="7">C6*$Q$3</f>
        <v>0.91939999999999988</v>
      </c>
      <c r="R6" s="30" t="s">
        <v>128</v>
      </c>
      <c r="S6" s="30" t="s">
        <v>128</v>
      </c>
      <c r="T6" s="30">
        <f t="shared" ref="T6:T18" si="8">C6*$T$3</f>
        <v>0.91939999999999988</v>
      </c>
      <c r="U6" s="30" t="s">
        <v>128</v>
      </c>
      <c r="V6" s="30" t="s">
        <v>128</v>
      </c>
      <c r="W6" s="30">
        <f t="shared" ref="W6:W18" si="9">C6*$W$3</f>
        <v>9.1939999999999991</v>
      </c>
    </row>
    <row r="7" spans="2:25" s="32" customFormat="1" ht="31.5" customHeight="1" x14ac:dyDescent="0.35">
      <c r="B7" s="35" t="s">
        <v>193</v>
      </c>
      <c r="C7" s="30">
        <v>83.939999999999984</v>
      </c>
      <c r="D7" s="30">
        <f t="shared" ref="D7:D18" si="10">C7*$D$3</f>
        <v>60.436799999999984</v>
      </c>
      <c r="E7" s="34">
        <f>(SUM(E8,E9,E12,(0.44-(5.7/100*0.44)),(0.62-(2.6/100*2.6))))</f>
        <v>63.267320000000005</v>
      </c>
      <c r="F7" s="30" t="s">
        <v>128</v>
      </c>
      <c r="G7" s="36">
        <f t="shared" si="1"/>
        <v>6.7151999999999985</v>
      </c>
      <c r="H7" s="30" t="s">
        <v>128</v>
      </c>
      <c r="I7" s="30" t="s">
        <v>128</v>
      </c>
      <c r="J7" s="37">
        <f t="shared" si="2"/>
        <v>2.5181999999999993</v>
      </c>
      <c r="K7" s="30" t="s">
        <v>114</v>
      </c>
      <c r="L7" s="30" t="s">
        <v>114</v>
      </c>
      <c r="M7" s="38">
        <f t="shared" si="3"/>
        <v>1.6787999999999996</v>
      </c>
      <c r="N7" s="30">
        <f t="shared" si="4"/>
        <v>0.83939999999999981</v>
      </c>
      <c r="O7" s="30">
        <f t="shared" si="5"/>
        <v>1.6787999999999996</v>
      </c>
      <c r="P7" s="30">
        <f t="shared" si="6"/>
        <v>0.83939999999999981</v>
      </c>
      <c r="Q7" s="30">
        <f t="shared" si="7"/>
        <v>0.83939999999999981</v>
      </c>
      <c r="R7" s="30">
        <v>0.52</v>
      </c>
      <c r="S7" s="30" t="s">
        <v>441</v>
      </c>
      <c r="T7" s="30">
        <f t="shared" si="8"/>
        <v>0.83939999999999981</v>
      </c>
      <c r="U7" s="30" t="s">
        <v>128</v>
      </c>
      <c r="V7" s="30" t="s">
        <v>128</v>
      </c>
      <c r="W7" s="30">
        <f t="shared" si="9"/>
        <v>8.3939999999999984</v>
      </c>
    </row>
    <row r="8" spans="2:25" s="32" customFormat="1" ht="53.15" customHeight="1" x14ac:dyDescent="0.35">
      <c r="B8" s="30" t="s">
        <v>195</v>
      </c>
      <c r="C8" s="30">
        <v>71.099999999999994</v>
      </c>
      <c r="D8" s="30">
        <f t="shared" si="10"/>
        <v>51.191999999999993</v>
      </c>
      <c r="E8" s="30">
        <v>57.02</v>
      </c>
      <c r="F8" s="30" t="s">
        <v>442</v>
      </c>
      <c r="G8" s="36">
        <f t="shared" si="1"/>
        <v>5.6879999999999997</v>
      </c>
      <c r="H8" s="30" t="s">
        <v>443</v>
      </c>
      <c r="I8" s="30" t="s">
        <v>444</v>
      </c>
      <c r="J8" s="37">
        <f t="shared" si="2"/>
        <v>2.1329999999999996</v>
      </c>
      <c r="K8" s="30" t="s">
        <v>114</v>
      </c>
      <c r="L8" s="30" t="s">
        <v>114</v>
      </c>
      <c r="M8" s="38">
        <f t="shared" si="3"/>
        <v>1.4219999999999999</v>
      </c>
      <c r="N8" s="30">
        <f t="shared" si="4"/>
        <v>0.71099999999999997</v>
      </c>
      <c r="O8" s="30">
        <f t="shared" si="5"/>
        <v>1.4219999999999999</v>
      </c>
      <c r="P8" s="30">
        <f t="shared" si="6"/>
        <v>0.71099999999999997</v>
      </c>
      <c r="Q8" s="30">
        <f t="shared" si="7"/>
        <v>0.71099999999999997</v>
      </c>
      <c r="R8" s="30">
        <v>0.53</v>
      </c>
      <c r="S8" s="30" t="s">
        <v>441</v>
      </c>
      <c r="T8" s="30">
        <f t="shared" si="8"/>
        <v>0.71099999999999997</v>
      </c>
      <c r="U8" s="30">
        <v>0.14899999999999999</v>
      </c>
      <c r="V8" s="30" t="s">
        <v>445</v>
      </c>
      <c r="W8" s="30">
        <f t="shared" si="9"/>
        <v>7.1099999999999994</v>
      </c>
    </row>
    <row r="9" spans="2:25" s="32" customFormat="1" ht="37" customHeight="1" x14ac:dyDescent="0.35">
      <c r="B9" s="30" t="s">
        <v>196</v>
      </c>
      <c r="C9" s="30">
        <v>6.7</v>
      </c>
      <c r="D9" s="30">
        <f t="shared" si="10"/>
        <v>4.8239999999999998</v>
      </c>
      <c r="E9" s="30">
        <v>4.32</v>
      </c>
      <c r="F9" s="30" t="s">
        <v>442</v>
      </c>
      <c r="G9" s="36">
        <f t="shared" si="1"/>
        <v>0.53600000000000003</v>
      </c>
      <c r="H9" s="30" t="s">
        <v>128</v>
      </c>
      <c r="I9" s="30" t="s">
        <v>128</v>
      </c>
      <c r="J9" s="37">
        <f t="shared" si="2"/>
        <v>0.20099999999999998</v>
      </c>
      <c r="K9" s="30" t="s">
        <v>114</v>
      </c>
      <c r="L9" s="30" t="s">
        <v>114</v>
      </c>
      <c r="M9" s="38">
        <f t="shared" si="3"/>
        <v>0.13400000000000001</v>
      </c>
      <c r="N9" s="30">
        <f t="shared" si="4"/>
        <v>6.7000000000000004E-2</v>
      </c>
      <c r="O9" s="30">
        <f t="shared" si="5"/>
        <v>0.13400000000000001</v>
      </c>
      <c r="P9" s="30">
        <f t="shared" si="6"/>
        <v>6.7000000000000004E-2</v>
      </c>
      <c r="Q9" s="30">
        <f t="shared" si="7"/>
        <v>6.7000000000000004E-2</v>
      </c>
      <c r="R9" s="30" t="s">
        <v>128</v>
      </c>
      <c r="S9" s="30" t="s">
        <v>128</v>
      </c>
      <c r="T9" s="30">
        <f t="shared" si="8"/>
        <v>6.7000000000000004E-2</v>
      </c>
      <c r="U9" s="30">
        <v>3.5000000000000003E-2</v>
      </c>
      <c r="V9" s="30" t="s">
        <v>445</v>
      </c>
      <c r="W9" s="30">
        <f t="shared" si="9"/>
        <v>0.67</v>
      </c>
    </row>
    <row r="10" spans="2:25" s="32" customFormat="1" ht="52" customHeight="1" x14ac:dyDescent="0.35">
      <c r="B10" s="30" t="s">
        <v>446</v>
      </c>
      <c r="C10" s="30">
        <v>3.13</v>
      </c>
      <c r="D10" s="30">
        <f t="shared" si="10"/>
        <v>2.2536</v>
      </c>
      <c r="E10" s="30">
        <v>0.44</v>
      </c>
      <c r="F10" s="30" t="s">
        <v>447</v>
      </c>
      <c r="G10" s="36">
        <f t="shared" si="1"/>
        <v>0.25040000000000001</v>
      </c>
      <c r="H10" s="30" t="s">
        <v>448</v>
      </c>
      <c r="I10" s="30" t="s">
        <v>444</v>
      </c>
      <c r="J10" s="37">
        <f t="shared" si="2"/>
        <v>9.3899999999999997E-2</v>
      </c>
      <c r="K10" s="30" t="s">
        <v>114</v>
      </c>
      <c r="L10" s="30" t="s">
        <v>114</v>
      </c>
      <c r="M10" s="38">
        <f t="shared" si="3"/>
        <v>6.2600000000000003E-2</v>
      </c>
      <c r="N10" s="30">
        <f t="shared" si="4"/>
        <v>3.1300000000000001E-2</v>
      </c>
      <c r="O10" s="30">
        <f t="shared" si="5"/>
        <v>6.2600000000000003E-2</v>
      </c>
      <c r="P10" s="30">
        <f t="shared" si="6"/>
        <v>3.1300000000000001E-2</v>
      </c>
      <c r="Q10" s="30">
        <f t="shared" si="7"/>
        <v>3.1300000000000001E-2</v>
      </c>
      <c r="R10" s="30" t="s">
        <v>128</v>
      </c>
      <c r="S10" s="30" t="s">
        <v>128</v>
      </c>
      <c r="T10" s="30">
        <f t="shared" si="8"/>
        <v>3.1300000000000001E-2</v>
      </c>
      <c r="U10" s="30" t="s">
        <v>128</v>
      </c>
      <c r="V10" s="30" t="s">
        <v>128</v>
      </c>
      <c r="W10" s="30">
        <f t="shared" si="9"/>
        <v>0.313</v>
      </c>
    </row>
    <row r="11" spans="2:25" s="32" customFormat="1" ht="52" customHeight="1" x14ac:dyDescent="0.35">
      <c r="B11" s="30" t="s">
        <v>197</v>
      </c>
      <c r="C11" s="30">
        <v>1.6</v>
      </c>
      <c r="D11" s="30">
        <f t="shared" si="10"/>
        <v>1.1519999999999999</v>
      </c>
      <c r="E11" s="30">
        <v>0.62</v>
      </c>
      <c r="F11" s="30" t="s">
        <v>449</v>
      </c>
      <c r="G11" s="36">
        <f t="shared" si="1"/>
        <v>0.128</v>
      </c>
      <c r="H11" s="30" t="s">
        <v>450</v>
      </c>
      <c r="I11" s="30" t="s">
        <v>444</v>
      </c>
      <c r="J11" s="37">
        <f t="shared" si="2"/>
        <v>4.8000000000000001E-2</v>
      </c>
      <c r="K11" s="30" t="s">
        <v>114</v>
      </c>
      <c r="L11" s="30" t="s">
        <v>114</v>
      </c>
      <c r="M11" s="38">
        <f t="shared" si="3"/>
        <v>3.2000000000000001E-2</v>
      </c>
      <c r="N11" s="30">
        <f t="shared" si="4"/>
        <v>1.6E-2</v>
      </c>
      <c r="O11" s="30">
        <f t="shared" si="5"/>
        <v>3.2000000000000001E-2</v>
      </c>
      <c r="P11" s="30">
        <f t="shared" si="6"/>
        <v>1.6E-2</v>
      </c>
      <c r="Q11" s="30">
        <f t="shared" si="7"/>
        <v>1.6E-2</v>
      </c>
      <c r="R11" s="30" t="s">
        <v>128</v>
      </c>
      <c r="S11" s="30" t="s">
        <v>128</v>
      </c>
      <c r="T11" s="30">
        <f t="shared" si="8"/>
        <v>1.6E-2</v>
      </c>
      <c r="U11" s="30">
        <v>8.0000000000000002E-3</v>
      </c>
      <c r="V11" s="30" t="s">
        <v>445</v>
      </c>
      <c r="W11" s="30">
        <f t="shared" si="9"/>
        <v>0.16000000000000003</v>
      </c>
    </row>
    <row r="12" spans="2:25" s="32" customFormat="1" ht="37" customHeight="1" x14ac:dyDescent="0.35">
      <c r="B12" s="30" t="s">
        <v>198</v>
      </c>
      <c r="C12" s="30">
        <v>1.41</v>
      </c>
      <c r="D12" s="30">
        <f t="shared" si="10"/>
        <v>1.0151999999999999</v>
      </c>
      <c r="E12" s="30">
        <v>0.96</v>
      </c>
      <c r="F12" s="30" t="s">
        <v>442</v>
      </c>
      <c r="G12" s="36">
        <f t="shared" si="1"/>
        <v>0.1128</v>
      </c>
      <c r="H12" s="30" t="s">
        <v>128</v>
      </c>
      <c r="I12" s="30" t="s">
        <v>128</v>
      </c>
      <c r="J12" s="37">
        <f t="shared" si="2"/>
        <v>4.2299999999999997E-2</v>
      </c>
      <c r="K12" s="30" t="s">
        <v>114</v>
      </c>
      <c r="L12" s="30" t="s">
        <v>114</v>
      </c>
      <c r="M12" s="38">
        <f t="shared" si="3"/>
        <v>2.8199999999999999E-2</v>
      </c>
      <c r="N12" s="30">
        <f t="shared" si="4"/>
        <v>1.41E-2</v>
      </c>
      <c r="O12" s="30">
        <f t="shared" si="5"/>
        <v>2.8199999999999999E-2</v>
      </c>
      <c r="P12" s="30">
        <f t="shared" si="6"/>
        <v>1.41E-2</v>
      </c>
      <c r="Q12" s="30">
        <f t="shared" si="7"/>
        <v>1.41E-2</v>
      </c>
      <c r="R12" s="30" t="s">
        <v>128</v>
      </c>
      <c r="S12" s="30" t="s">
        <v>128</v>
      </c>
      <c r="T12" s="30">
        <f t="shared" si="8"/>
        <v>1.41E-2</v>
      </c>
      <c r="U12" s="30" t="s">
        <v>128</v>
      </c>
      <c r="V12" s="30" t="s">
        <v>128</v>
      </c>
      <c r="W12" s="30">
        <f t="shared" si="9"/>
        <v>0.14099999999999999</v>
      </c>
    </row>
    <row r="13" spans="2:25" s="32" customFormat="1" ht="37" customHeight="1" x14ac:dyDescent="0.35">
      <c r="B13" s="35" t="s">
        <v>13</v>
      </c>
      <c r="C13" s="30">
        <v>8</v>
      </c>
      <c r="D13" s="30">
        <f t="shared" si="10"/>
        <v>5.76</v>
      </c>
      <c r="E13" s="30">
        <f>SUM(E14:E19)</f>
        <v>4.8900000000000006</v>
      </c>
      <c r="F13" s="30"/>
      <c r="G13" s="36">
        <f t="shared" si="1"/>
        <v>0.64</v>
      </c>
      <c r="H13" s="30" t="s">
        <v>128</v>
      </c>
      <c r="I13" s="30" t="s">
        <v>128</v>
      </c>
      <c r="J13" s="37">
        <f t="shared" si="2"/>
        <v>0.24</v>
      </c>
      <c r="K13" s="30" t="s">
        <v>114</v>
      </c>
      <c r="L13" s="30" t="s">
        <v>114</v>
      </c>
      <c r="M13" s="38">
        <f t="shared" si="3"/>
        <v>0.16</v>
      </c>
      <c r="N13" s="30">
        <f t="shared" si="4"/>
        <v>0.08</v>
      </c>
      <c r="O13" s="30">
        <f t="shared" si="5"/>
        <v>0.16</v>
      </c>
      <c r="P13" s="30">
        <f t="shared" si="6"/>
        <v>0.08</v>
      </c>
      <c r="Q13" s="30">
        <f t="shared" si="7"/>
        <v>0.08</v>
      </c>
      <c r="R13" s="30" t="s">
        <v>128</v>
      </c>
      <c r="S13" s="30" t="s">
        <v>128</v>
      </c>
      <c r="T13" s="30">
        <f t="shared" si="8"/>
        <v>0.08</v>
      </c>
      <c r="U13" s="30">
        <v>0.14799999999999999</v>
      </c>
      <c r="V13" s="30" t="s">
        <v>445</v>
      </c>
      <c r="W13" s="30">
        <f t="shared" si="9"/>
        <v>0.8</v>
      </c>
    </row>
    <row r="14" spans="2:25" s="32" customFormat="1" ht="37" customHeight="1" x14ac:dyDescent="0.35">
      <c r="B14" s="30" t="s">
        <v>199</v>
      </c>
      <c r="C14" s="30">
        <v>6.3</v>
      </c>
      <c r="D14" s="30">
        <f t="shared" si="10"/>
        <v>4.5359999999999996</v>
      </c>
      <c r="E14" s="30">
        <v>3.98</v>
      </c>
      <c r="F14" s="30" t="s">
        <v>442</v>
      </c>
      <c r="G14" s="36">
        <f t="shared" si="1"/>
        <v>0.504</v>
      </c>
      <c r="H14" s="30" t="s">
        <v>128</v>
      </c>
      <c r="I14" s="30" t="s">
        <v>128</v>
      </c>
      <c r="J14" s="37">
        <f t="shared" si="2"/>
        <v>0.189</v>
      </c>
      <c r="K14" s="30" t="s">
        <v>114</v>
      </c>
      <c r="L14" s="30" t="s">
        <v>114</v>
      </c>
      <c r="M14" s="38">
        <f t="shared" si="3"/>
        <v>0.126</v>
      </c>
      <c r="N14" s="30">
        <f t="shared" si="4"/>
        <v>6.3E-2</v>
      </c>
      <c r="O14" s="30">
        <f t="shared" si="5"/>
        <v>0.126</v>
      </c>
      <c r="P14" s="30">
        <f t="shared" si="6"/>
        <v>6.3E-2</v>
      </c>
      <c r="Q14" s="30">
        <f t="shared" si="7"/>
        <v>6.3E-2</v>
      </c>
      <c r="R14" s="30" t="s">
        <v>128</v>
      </c>
      <c r="S14" s="30" t="s">
        <v>128</v>
      </c>
      <c r="T14" s="30">
        <f t="shared" si="8"/>
        <v>6.3E-2</v>
      </c>
      <c r="U14" s="30" t="s">
        <v>128</v>
      </c>
      <c r="V14" s="30" t="s">
        <v>128</v>
      </c>
      <c r="W14" s="30">
        <f t="shared" si="9"/>
        <v>0.63</v>
      </c>
    </row>
    <row r="15" spans="2:25" s="32" customFormat="1" ht="37" customHeight="1" x14ac:dyDescent="0.35">
      <c r="B15" s="30" t="s">
        <v>200</v>
      </c>
      <c r="C15" s="30">
        <v>0.2</v>
      </c>
      <c r="D15" s="30">
        <f t="shared" si="10"/>
        <v>0.14399999999999999</v>
      </c>
      <c r="E15" s="30" t="s">
        <v>128</v>
      </c>
      <c r="F15" s="30"/>
      <c r="G15" s="36">
        <f t="shared" si="1"/>
        <v>1.6E-2</v>
      </c>
      <c r="H15" s="30" t="s">
        <v>128</v>
      </c>
      <c r="I15" s="30" t="s">
        <v>128</v>
      </c>
      <c r="J15" s="37">
        <f t="shared" si="2"/>
        <v>6.0000000000000001E-3</v>
      </c>
      <c r="K15" s="30" t="s">
        <v>114</v>
      </c>
      <c r="L15" s="30" t="s">
        <v>114</v>
      </c>
      <c r="M15" s="38">
        <f t="shared" si="3"/>
        <v>4.0000000000000001E-3</v>
      </c>
      <c r="N15" s="30">
        <f t="shared" si="4"/>
        <v>2E-3</v>
      </c>
      <c r="O15" s="30">
        <f t="shared" si="5"/>
        <v>4.0000000000000001E-3</v>
      </c>
      <c r="P15" s="30">
        <f t="shared" si="6"/>
        <v>2E-3</v>
      </c>
      <c r="Q15" s="30">
        <f t="shared" si="7"/>
        <v>2E-3</v>
      </c>
      <c r="R15" s="30" t="s">
        <v>128</v>
      </c>
      <c r="S15" s="30" t="s">
        <v>128</v>
      </c>
      <c r="T15" s="30">
        <f t="shared" si="8"/>
        <v>2E-3</v>
      </c>
      <c r="U15" s="30" t="s">
        <v>128</v>
      </c>
      <c r="V15" s="30" t="s">
        <v>128</v>
      </c>
      <c r="W15" s="30">
        <f t="shared" si="9"/>
        <v>2.0000000000000004E-2</v>
      </c>
    </row>
    <row r="16" spans="2:25" s="32" customFormat="1" ht="37" customHeight="1" x14ac:dyDescent="0.35">
      <c r="B16" s="30" t="s">
        <v>14</v>
      </c>
      <c r="C16" s="30">
        <v>0.3</v>
      </c>
      <c r="D16" s="30">
        <f t="shared" si="10"/>
        <v>0.216</v>
      </c>
      <c r="E16" s="30">
        <v>0.43</v>
      </c>
      <c r="F16" s="30" t="s">
        <v>442</v>
      </c>
      <c r="G16" s="36">
        <f t="shared" si="1"/>
        <v>2.4E-2</v>
      </c>
      <c r="H16" s="30" t="s">
        <v>128</v>
      </c>
      <c r="I16" s="30" t="s">
        <v>128</v>
      </c>
      <c r="J16" s="37">
        <f t="shared" si="2"/>
        <v>8.9999999999999993E-3</v>
      </c>
      <c r="K16" s="30" t="s">
        <v>114</v>
      </c>
      <c r="L16" s="30" t="s">
        <v>114</v>
      </c>
      <c r="M16" s="38">
        <f t="shared" si="3"/>
        <v>6.0000000000000001E-3</v>
      </c>
      <c r="N16" s="30">
        <f t="shared" si="4"/>
        <v>3.0000000000000001E-3</v>
      </c>
      <c r="O16" s="30">
        <f t="shared" si="5"/>
        <v>6.0000000000000001E-3</v>
      </c>
      <c r="P16" s="30">
        <f t="shared" si="6"/>
        <v>3.0000000000000001E-3</v>
      </c>
      <c r="Q16" s="30">
        <f t="shared" si="7"/>
        <v>3.0000000000000001E-3</v>
      </c>
      <c r="R16" s="30" t="s">
        <v>128</v>
      </c>
      <c r="S16" s="30" t="s">
        <v>128</v>
      </c>
      <c r="T16" s="30">
        <f t="shared" si="8"/>
        <v>3.0000000000000001E-3</v>
      </c>
      <c r="U16" s="30" t="s">
        <v>128</v>
      </c>
      <c r="V16" s="30" t="s">
        <v>128</v>
      </c>
      <c r="W16" s="30">
        <f t="shared" si="9"/>
        <v>0.03</v>
      </c>
    </row>
    <row r="17" spans="2:23" s="32" customFormat="1" ht="37" customHeight="1" x14ac:dyDescent="0.35">
      <c r="B17" s="30" t="s">
        <v>201</v>
      </c>
      <c r="C17" s="30">
        <v>1</v>
      </c>
      <c r="D17" s="30">
        <f t="shared" si="10"/>
        <v>0.72</v>
      </c>
      <c r="E17" s="30" t="s">
        <v>128</v>
      </c>
      <c r="F17" s="30" t="s">
        <v>128</v>
      </c>
      <c r="G17" s="36">
        <f t="shared" si="1"/>
        <v>0.08</v>
      </c>
      <c r="H17" s="30" t="s">
        <v>128</v>
      </c>
      <c r="I17" s="30" t="s">
        <v>128</v>
      </c>
      <c r="J17" s="37">
        <f t="shared" si="2"/>
        <v>0.03</v>
      </c>
      <c r="K17" s="30" t="s">
        <v>114</v>
      </c>
      <c r="L17" s="30" t="s">
        <v>114</v>
      </c>
      <c r="M17" s="38">
        <f t="shared" si="3"/>
        <v>0.02</v>
      </c>
      <c r="N17" s="30">
        <f t="shared" si="4"/>
        <v>0.01</v>
      </c>
      <c r="O17" s="30">
        <f t="shared" si="5"/>
        <v>0.02</v>
      </c>
      <c r="P17" s="30">
        <f t="shared" si="6"/>
        <v>0.01</v>
      </c>
      <c r="Q17" s="30">
        <f t="shared" si="7"/>
        <v>0.01</v>
      </c>
      <c r="R17" s="30" t="s">
        <v>128</v>
      </c>
      <c r="S17" s="30" t="s">
        <v>128</v>
      </c>
      <c r="T17" s="30">
        <f t="shared" si="8"/>
        <v>0.01</v>
      </c>
      <c r="U17" s="30" t="s">
        <v>128</v>
      </c>
      <c r="V17" s="30" t="s">
        <v>128</v>
      </c>
      <c r="W17" s="30">
        <f t="shared" si="9"/>
        <v>0.1</v>
      </c>
    </row>
    <row r="18" spans="2:23" s="32" customFormat="1" ht="37" customHeight="1" x14ac:dyDescent="0.35">
      <c r="B18" s="30" t="s">
        <v>202</v>
      </c>
      <c r="C18" s="30">
        <v>0.2</v>
      </c>
      <c r="D18" s="30">
        <f t="shared" si="10"/>
        <v>0.14399999999999999</v>
      </c>
      <c r="E18" s="30" t="s">
        <v>128</v>
      </c>
      <c r="F18" s="30" t="s">
        <v>128</v>
      </c>
      <c r="G18" s="36">
        <f t="shared" si="1"/>
        <v>1.6E-2</v>
      </c>
      <c r="H18" s="30" t="s">
        <v>128</v>
      </c>
      <c r="I18" s="30" t="s">
        <v>128</v>
      </c>
      <c r="J18" s="37">
        <f t="shared" si="2"/>
        <v>6.0000000000000001E-3</v>
      </c>
      <c r="K18" s="30" t="s">
        <v>114</v>
      </c>
      <c r="L18" s="30" t="s">
        <v>114</v>
      </c>
      <c r="M18" s="38">
        <f t="shared" si="3"/>
        <v>4.0000000000000001E-3</v>
      </c>
      <c r="N18" s="30">
        <f t="shared" si="4"/>
        <v>2E-3</v>
      </c>
      <c r="O18" s="30">
        <f t="shared" si="5"/>
        <v>4.0000000000000001E-3</v>
      </c>
      <c r="P18" s="30">
        <f t="shared" si="6"/>
        <v>2E-3</v>
      </c>
      <c r="Q18" s="30">
        <f t="shared" si="7"/>
        <v>2E-3</v>
      </c>
      <c r="R18" s="30" t="s">
        <v>128</v>
      </c>
      <c r="S18" s="30" t="s">
        <v>128</v>
      </c>
      <c r="T18" s="30">
        <f t="shared" si="8"/>
        <v>2E-3</v>
      </c>
      <c r="U18" s="30" t="s">
        <v>128</v>
      </c>
      <c r="V18" s="30" t="s">
        <v>128</v>
      </c>
      <c r="W18" s="30">
        <f t="shared" si="9"/>
        <v>2.0000000000000004E-2</v>
      </c>
    </row>
    <row r="19" spans="2:23" ht="33.65" customHeight="1" x14ac:dyDescent="0.35">
      <c r="B19" s="30" t="s">
        <v>203</v>
      </c>
      <c r="C19" s="13" t="s">
        <v>128</v>
      </c>
      <c r="D19" s="13" t="s">
        <v>128</v>
      </c>
      <c r="E19" s="13">
        <v>0.48</v>
      </c>
      <c r="F19" s="30" t="s">
        <v>442</v>
      </c>
      <c r="G19" s="40" t="s">
        <v>128</v>
      </c>
      <c r="H19" s="30" t="s">
        <v>128</v>
      </c>
      <c r="I19" s="30" t="s">
        <v>128</v>
      </c>
      <c r="J19" s="44" t="s">
        <v>128</v>
      </c>
      <c r="K19" s="30" t="s">
        <v>114</v>
      </c>
      <c r="L19" s="30" t="s">
        <v>114</v>
      </c>
      <c r="M19" s="41" t="s">
        <v>128</v>
      </c>
      <c r="N19" s="13" t="s">
        <v>128</v>
      </c>
      <c r="O19" s="13" t="s">
        <v>128</v>
      </c>
      <c r="P19" s="13" t="s">
        <v>128</v>
      </c>
      <c r="Q19" s="13" t="s">
        <v>128</v>
      </c>
      <c r="R19" s="30" t="s">
        <v>128</v>
      </c>
      <c r="S19" s="30" t="s">
        <v>128</v>
      </c>
      <c r="T19" s="13" t="s">
        <v>128</v>
      </c>
      <c r="U19" s="30" t="s">
        <v>128</v>
      </c>
      <c r="V19" s="30" t="s">
        <v>128</v>
      </c>
      <c r="W19" s="31"/>
    </row>
    <row r="20" spans="2:23" ht="116.25" customHeight="1" x14ac:dyDescent="0.35">
      <c r="B20" s="13" t="s">
        <v>451</v>
      </c>
      <c r="C20" s="13" t="s">
        <v>128</v>
      </c>
      <c r="D20" s="13" t="s">
        <v>128</v>
      </c>
      <c r="E20" s="212"/>
      <c r="F20" s="213"/>
      <c r="G20" s="13" t="s">
        <v>128</v>
      </c>
      <c r="H20" s="214" t="s">
        <v>452</v>
      </c>
      <c r="I20" s="215"/>
      <c r="J20" s="13" t="s">
        <v>128</v>
      </c>
      <c r="K20" s="216" t="s">
        <v>453</v>
      </c>
      <c r="L20" s="217"/>
      <c r="M20" s="13" t="s">
        <v>128</v>
      </c>
      <c r="N20" s="42"/>
      <c r="O20" s="39"/>
      <c r="P20" s="31"/>
      <c r="Q20" s="31"/>
      <c r="R20" s="211" t="s">
        <v>454</v>
      </c>
      <c r="S20" s="211"/>
      <c r="T20" s="31"/>
      <c r="U20" s="31"/>
      <c r="V20" s="31"/>
      <c r="W20" s="31"/>
    </row>
    <row r="30" spans="2:23" x14ac:dyDescent="0.35">
      <c r="D30" s="5">
        <v>2</v>
      </c>
      <c r="E30" s="5">
        <v>3</v>
      </c>
      <c r="F30" s="5">
        <v>4</v>
      </c>
      <c r="G30" s="5">
        <v>5</v>
      </c>
      <c r="H30" s="5">
        <v>6</v>
      </c>
      <c r="I30" s="5">
        <v>7</v>
      </c>
      <c r="J30" s="5">
        <v>8</v>
      </c>
      <c r="K30" s="5">
        <v>9</v>
      </c>
      <c r="L30" s="5">
        <v>10</v>
      </c>
      <c r="M30" s="5">
        <v>11</v>
      </c>
      <c r="N30" s="5">
        <v>12</v>
      </c>
    </row>
    <row r="32" spans="2:23" x14ac:dyDescent="0.35">
      <c r="C32" s="5" t="s">
        <v>455</v>
      </c>
    </row>
    <row r="33" spans="3:14" x14ac:dyDescent="0.35">
      <c r="D33" s="5" t="s">
        <v>195</v>
      </c>
      <c r="E33" s="5" t="s">
        <v>196</v>
      </c>
      <c r="F33" s="5" t="s">
        <v>446</v>
      </c>
      <c r="G33" s="5" t="s">
        <v>197</v>
      </c>
      <c r="H33" s="5" t="s">
        <v>198</v>
      </c>
      <c r="I33" s="5" t="s">
        <v>199</v>
      </c>
      <c r="J33" s="5" t="s">
        <v>200</v>
      </c>
      <c r="K33" s="5" t="s">
        <v>14</v>
      </c>
      <c r="L33" s="5" t="s">
        <v>201</v>
      </c>
      <c r="M33" s="5" t="s">
        <v>202</v>
      </c>
      <c r="N33" s="5" t="s">
        <v>203</v>
      </c>
    </row>
    <row r="34" spans="3:14" x14ac:dyDescent="0.35">
      <c r="C34" s="5" t="s">
        <v>237</v>
      </c>
      <c r="D34" s="5">
        <v>44.711999999999996</v>
      </c>
      <c r="E34" s="5">
        <v>5.3999999999999995</v>
      </c>
      <c r="F34" s="5">
        <v>2.2536</v>
      </c>
      <c r="G34" s="5">
        <v>1.1519999999999999</v>
      </c>
      <c r="H34" s="5">
        <v>1.0151999999999999</v>
      </c>
      <c r="I34" s="5">
        <v>5.76</v>
      </c>
      <c r="J34" s="5">
        <v>4.5359999999999996</v>
      </c>
      <c r="K34" s="5">
        <v>0.14399999999999999</v>
      </c>
      <c r="L34" s="5">
        <v>0.216</v>
      </c>
      <c r="M34" s="5">
        <v>0.72</v>
      </c>
      <c r="N34" s="5">
        <v>0.14399999999999999</v>
      </c>
    </row>
    <row r="35" spans="3:14" x14ac:dyDescent="0.35">
      <c r="C35" s="5" t="s">
        <v>275</v>
      </c>
      <c r="D35" s="5">
        <v>4.968</v>
      </c>
      <c r="E35" s="5">
        <v>0.6</v>
      </c>
      <c r="F35" s="5">
        <v>0.25040000000000001</v>
      </c>
      <c r="G35" s="5">
        <v>0.128</v>
      </c>
      <c r="H35" s="5">
        <v>0.1128</v>
      </c>
      <c r="I35" s="5">
        <v>0.64</v>
      </c>
      <c r="J35" s="5">
        <v>0.504</v>
      </c>
      <c r="K35" s="5">
        <v>1.6E-2</v>
      </c>
      <c r="L35" s="5">
        <v>2.4E-2</v>
      </c>
      <c r="M35" s="5">
        <v>0.08</v>
      </c>
      <c r="N35" s="5">
        <v>1.6E-2</v>
      </c>
    </row>
    <row r="36" spans="3:14" x14ac:dyDescent="0.35">
      <c r="C36" s="5" t="s">
        <v>254</v>
      </c>
      <c r="D36" s="5">
        <v>1.863</v>
      </c>
      <c r="E36" s="5">
        <v>0.22499999999999998</v>
      </c>
      <c r="F36" s="5">
        <v>9.3899999999999997E-2</v>
      </c>
      <c r="G36" s="5">
        <v>4.8000000000000001E-2</v>
      </c>
      <c r="H36" s="5">
        <v>4.2299999999999997E-2</v>
      </c>
      <c r="I36" s="5">
        <v>0.24</v>
      </c>
      <c r="J36" s="5">
        <v>0.189</v>
      </c>
      <c r="K36" s="5">
        <v>6.0000000000000001E-3</v>
      </c>
      <c r="L36" s="5">
        <v>8.9999999999999993E-3</v>
      </c>
      <c r="M36" s="5">
        <v>0.03</v>
      </c>
      <c r="N36" s="5">
        <v>6.0000000000000001E-3</v>
      </c>
    </row>
    <row r="37" spans="3:14" x14ac:dyDescent="0.35">
      <c r="C37" s="5" t="s">
        <v>255</v>
      </c>
      <c r="D37" s="5">
        <v>1.242</v>
      </c>
      <c r="E37" s="5">
        <v>0.15</v>
      </c>
      <c r="F37" s="5">
        <v>6.2600000000000003E-2</v>
      </c>
      <c r="G37" s="5">
        <v>3.2000000000000001E-2</v>
      </c>
      <c r="H37" s="5">
        <v>2.8199999999999999E-2</v>
      </c>
      <c r="I37" s="5">
        <v>0.16</v>
      </c>
      <c r="J37" s="5">
        <v>0.126</v>
      </c>
      <c r="K37" s="5">
        <v>4.0000000000000001E-3</v>
      </c>
      <c r="L37" s="5">
        <v>6.0000000000000001E-3</v>
      </c>
      <c r="M37" s="5">
        <v>0.02</v>
      </c>
      <c r="N37" s="5">
        <v>4.0000000000000001E-3</v>
      </c>
    </row>
    <row r="38" spans="3:14" x14ac:dyDescent="0.35">
      <c r="C38" s="5" t="s">
        <v>365</v>
      </c>
      <c r="D38" s="5">
        <v>0.621</v>
      </c>
      <c r="E38" s="5">
        <v>7.4999999999999997E-2</v>
      </c>
      <c r="F38" s="5">
        <v>3.1300000000000001E-2</v>
      </c>
      <c r="G38" s="5">
        <v>1.6E-2</v>
      </c>
      <c r="H38" s="5">
        <v>1.41E-2</v>
      </c>
      <c r="I38" s="5">
        <v>0.08</v>
      </c>
      <c r="J38" s="5">
        <v>6.3E-2</v>
      </c>
      <c r="K38" s="5">
        <v>2E-3</v>
      </c>
      <c r="L38" s="5">
        <v>3.0000000000000001E-3</v>
      </c>
      <c r="M38" s="5">
        <v>0.01</v>
      </c>
      <c r="N38" s="5">
        <v>2E-3</v>
      </c>
    </row>
    <row r="39" spans="3:14" x14ac:dyDescent="0.35">
      <c r="C39" s="5" t="s">
        <v>242</v>
      </c>
      <c r="D39" s="5">
        <v>1.242</v>
      </c>
      <c r="E39" s="5">
        <v>0.15</v>
      </c>
      <c r="F39" s="5">
        <v>6.2600000000000003E-2</v>
      </c>
      <c r="G39" s="5">
        <v>3.2000000000000001E-2</v>
      </c>
      <c r="H39" s="5">
        <v>2.8199999999999999E-2</v>
      </c>
      <c r="I39" s="5">
        <v>0.16</v>
      </c>
      <c r="J39" s="5">
        <v>0.126</v>
      </c>
      <c r="K39" s="5">
        <v>4.0000000000000001E-3</v>
      </c>
      <c r="L39" s="5">
        <v>6.0000000000000001E-3</v>
      </c>
      <c r="M39" s="5">
        <v>0.02</v>
      </c>
      <c r="N39" s="5">
        <v>4.0000000000000001E-3</v>
      </c>
    </row>
    <row r="40" spans="3:14" x14ac:dyDescent="0.35">
      <c r="C40" s="5" t="s">
        <v>285</v>
      </c>
      <c r="D40" s="5">
        <v>0.621</v>
      </c>
      <c r="E40" s="5">
        <v>7.4999999999999997E-2</v>
      </c>
      <c r="F40" s="5">
        <v>3.1300000000000001E-2</v>
      </c>
      <c r="G40" s="5">
        <v>1.6E-2</v>
      </c>
      <c r="H40" s="5">
        <v>1.41E-2</v>
      </c>
      <c r="I40" s="5">
        <v>0.08</v>
      </c>
      <c r="J40" s="5">
        <v>6.3E-2</v>
      </c>
      <c r="K40" s="5">
        <v>2E-3</v>
      </c>
      <c r="L40" s="5">
        <v>3.0000000000000001E-3</v>
      </c>
      <c r="M40" s="5">
        <v>0.01</v>
      </c>
      <c r="N40" s="5">
        <v>2E-3</v>
      </c>
    </row>
    <row r="41" spans="3:14" x14ac:dyDescent="0.35">
      <c r="C41" s="5" t="s">
        <v>326</v>
      </c>
      <c r="D41" s="5">
        <v>0.621</v>
      </c>
      <c r="E41" s="5">
        <v>7.4999999999999997E-2</v>
      </c>
      <c r="F41" s="5">
        <v>3.1300000000000001E-2</v>
      </c>
      <c r="G41" s="5">
        <v>1.6E-2</v>
      </c>
      <c r="H41" s="5">
        <v>1.41E-2</v>
      </c>
      <c r="I41" s="5">
        <v>0.08</v>
      </c>
      <c r="J41" s="5">
        <v>6.3E-2</v>
      </c>
      <c r="K41" s="5">
        <v>2E-3</v>
      </c>
      <c r="L41" s="5">
        <v>3.0000000000000001E-3</v>
      </c>
      <c r="M41" s="5">
        <v>0.01</v>
      </c>
      <c r="N41" s="5">
        <v>2E-3</v>
      </c>
    </row>
    <row r="42" spans="3:14" x14ac:dyDescent="0.35">
      <c r="C42" s="5" t="s">
        <v>210</v>
      </c>
      <c r="D42" s="5">
        <v>0.621</v>
      </c>
      <c r="E42" s="5">
        <v>7.4999999999999997E-2</v>
      </c>
      <c r="F42" s="5">
        <v>3.1300000000000001E-2</v>
      </c>
      <c r="G42" s="5">
        <v>1.6E-2</v>
      </c>
      <c r="H42" s="5">
        <v>1.41E-2</v>
      </c>
      <c r="I42" s="5">
        <v>0.08</v>
      </c>
      <c r="J42" s="5">
        <v>6.3E-2</v>
      </c>
      <c r="K42" s="5">
        <v>2E-3</v>
      </c>
      <c r="L42" s="5">
        <v>3.0000000000000001E-3</v>
      </c>
      <c r="M42" s="5">
        <v>0.01</v>
      </c>
      <c r="N42" s="5">
        <v>2E-3</v>
      </c>
    </row>
    <row r="43" spans="3:14" x14ac:dyDescent="0.35">
      <c r="C43" s="5" t="s">
        <v>456</v>
      </c>
      <c r="D43" s="5">
        <v>6.2100000000000009</v>
      </c>
      <c r="E43" s="5">
        <v>0.75</v>
      </c>
      <c r="F43" s="5">
        <v>0.313</v>
      </c>
      <c r="G43" s="5">
        <v>0.16000000000000003</v>
      </c>
      <c r="H43" s="5">
        <v>0.14099999999999999</v>
      </c>
      <c r="I43" s="5">
        <v>0.8</v>
      </c>
      <c r="J43" s="5">
        <v>0.63</v>
      </c>
      <c r="K43" s="5">
        <v>2.0000000000000004E-2</v>
      </c>
      <c r="L43" s="5">
        <v>0.03</v>
      </c>
      <c r="M43" s="5">
        <v>0.1</v>
      </c>
      <c r="N43" s="5">
        <v>2.0000000000000004E-2</v>
      </c>
    </row>
    <row r="44" spans="3:14" x14ac:dyDescent="0.35">
      <c r="C44" s="5" t="s">
        <v>457</v>
      </c>
    </row>
    <row r="45" spans="3:14" x14ac:dyDescent="0.35">
      <c r="C45" s="5" t="s">
        <v>237</v>
      </c>
      <c r="D45" s="5">
        <f>D34*1000000</f>
        <v>44711999.999999993</v>
      </c>
      <c r="E45" s="5">
        <f t="shared" ref="E45:N45" si="11">E34*1000000</f>
        <v>5399999.9999999991</v>
      </c>
      <c r="F45" s="5">
        <f t="shared" si="11"/>
        <v>2253600</v>
      </c>
      <c r="G45" s="5">
        <f t="shared" si="11"/>
        <v>1152000</v>
      </c>
      <c r="H45" s="5">
        <f t="shared" si="11"/>
        <v>1015199.9999999999</v>
      </c>
      <c r="I45" s="5">
        <f t="shared" si="11"/>
        <v>5760000</v>
      </c>
      <c r="J45" s="5">
        <f t="shared" si="11"/>
        <v>4536000</v>
      </c>
      <c r="K45" s="5">
        <f t="shared" si="11"/>
        <v>144000</v>
      </c>
      <c r="L45" s="5">
        <f t="shared" si="11"/>
        <v>216000</v>
      </c>
      <c r="M45" s="5">
        <f t="shared" si="11"/>
        <v>720000</v>
      </c>
      <c r="N45" s="5">
        <f t="shared" si="11"/>
        <v>144000</v>
      </c>
    </row>
    <row r="46" spans="3:14" x14ac:dyDescent="0.35">
      <c r="C46" s="5" t="s">
        <v>275</v>
      </c>
      <c r="D46" s="5">
        <f t="shared" ref="D46:N53" si="12">D35*1000000</f>
        <v>4968000</v>
      </c>
      <c r="E46" s="5">
        <f t="shared" si="12"/>
        <v>600000</v>
      </c>
      <c r="F46" s="5">
        <f t="shared" si="12"/>
        <v>250400</v>
      </c>
      <c r="G46" s="5">
        <f t="shared" si="12"/>
        <v>128000</v>
      </c>
      <c r="H46" s="5">
        <f t="shared" si="12"/>
        <v>112800</v>
      </c>
      <c r="I46" s="5">
        <f t="shared" si="12"/>
        <v>640000</v>
      </c>
      <c r="J46" s="5">
        <f t="shared" si="12"/>
        <v>504000</v>
      </c>
      <c r="K46" s="5">
        <f t="shared" si="12"/>
        <v>16000</v>
      </c>
      <c r="L46" s="5">
        <f t="shared" si="12"/>
        <v>24000</v>
      </c>
      <c r="M46" s="5">
        <f t="shared" si="12"/>
        <v>80000</v>
      </c>
      <c r="N46" s="5">
        <f t="shared" si="12"/>
        <v>16000</v>
      </c>
    </row>
    <row r="47" spans="3:14" x14ac:dyDescent="0.35">
      <c r="C47" s="5" t="s">
        <v>254</v>
      </c>
      <c r="D47" s="5">
        <f t="shared" si="12"/>
        <v>1863000</v>
      </c>
      <c r="E47" s="5">
        <f t="shared" si="12"/>
        <v>224999.99999999997</v>
      </c>
      <c r="F47" s="5">
        <f t="shared" si="12"/>
        <v>93900</v>
      </c>
      <c r="G47" s="5">
        <f t="shared" si="12"/>
        <v>48000</v>
      </c>
      <c r="H47" s="5">
        <f t="shared" si="12"/>
        <v>42300</v>
      </c>
      <c r="I47" s="5">
        <f t="shared" si="12"/>
        <v>240000</v>
      </c>
      <c r="J47" s="5">
        <f t="shared" si="12"/>
        <v>189000</v>
      </c>
      <c r="K47" s="5">
        <f t="shared" si="12"/>
        <v>6000</v>
      </c>
      <c r="L47" s="5">
        <f t="shared" si="12"/>
        <v>9000</v>
      </c>
      <c r="M47" s="5">
        <f t="shared" si="12"/>
        <v>30000</v>
      </c>
      <c r="N47" s="5">
        <f t="shared" si="12"/>
        <v>6000</v>
      </c>
    </row>
    <row r="48" spans="3:14" x14ac:dyDescent="0.35">
      <c r="C48" s="5" t="s">
        <v>255</v>
      </c>
      <c r="D48" s="5">
        <f t="shared" si="12"/>
        <v>1242000</v>
      </c>
      <c r="E48" s="5">
        <f t="shared" si="12"/>
        <v>150000</v>
      </c>
      <c r="F48" s="5">
        <f t="shared" si="12"/>
        <v>62600</v>
      </c>
      <c r="G48" s="5">
        <f t="shared" si="12"/>
        <v>32000</v>
      </c>
      <c r="H48" s="5">
        <f t="shared" si="12"/>
        <v>28200</v>
      </c>
      <c r="I48" s="5">
        <f t="shared" si="12"/>
        <v>160000</v>
      </c>
      <c r="J48" s="5">
        <f t="shared" si="12"/>
        <v>126000</v>
      </c>
      <c r="K48" s="5">
        <f t="shared" si="12"/>
        <v>4000</v>
      </c>
      <c r="L48" s="5">
        <f t="shared" si="12"/>
        <v>6000</v>
      </c>
      <c r="M48" s="5">
        <f t="shared" si="12"/>
        <v>20000</v>
      </c>
      <c r="N48" s="5">
        <f t="shared" si="12"/>
        <v>4000</v>
      </c>
    </row>
    <row r="49" spans="3:14" x14ac:dyDescent="0.35">
      <c r="C49" s="5" t="s">
        <v>365</v>
      </c>
      <c r="D49" s="5">
        <f t="shared" si="12"/>
        <v>621000</v>
      </c>
      <c r="E49" s="5">
        <f t="shared" si="12"/>
        <v>75000</v>
      </c>
      <c r="F49" s="5">
        <f t="shared" si="12"/>
        <v>31300</v>
      </c>
      <c r="G49" s="5">
        <f t="shared" si="12"/>
        <v>16000</v>
      </c>
      <c r="H49" s="5">
        <f t="shared" si="12"/>
        <v>14100</v>
      </c>
      <c r="I49" s="5">
        <f t="shared" si="12"/>
        <v>80000</v>
      </c>
      <c r="J49" s="5">
        <f t="shared" si="12"/>
        <v>63000</v>
      </c>
      <c r="K49" s="5">
        <f t="shared" si="12"/>
        <v>2000</v>
      </c>
      <c r="L49" s="5">
        <f t="shared" si="12"/>
        <v>3000</v>
      </c>
      <c r="M49" s="5">
        <f t="shared" si="12"/>
        <v>10000</v>
      </c>
      <c r="N49" s="5">
        <f t="shared" si="12"/>
        <v>2000</v>
      </c>
    </row>
    <row r="50" spans="3:14" x14ac:dyDescent="0.35">
      <c r="C50" s="5" t="s">
        <v>242</v>
      </c>
      <c r="D50" s="5">
        <f t="shared" si="12"/>
        <v>1242000</v>
      </c>
      <c r="E50" s="5">
        <f t="shared" si="12"/>
        <v>150000</v>
      </c>
      <c r="F50" s="5">
        <f t="shared" si="12"/>
        <v>62600</v>
      </c>
      <c r="G50" s="5">
        <f t="shared" si="12"/>
        <v>32000</v>
      </c>
      <c r="H50" s="5">
        <f t="shared" si="12"/>
        <v>28200</v>
      </c>
      <c r="I50" s="5">
        <f t="shared" si="12"/>
        <v>160000</v>
      </c>
      <c r="J50" s="5">
        <f t="shared" si="12"/>
        <v>126000</v>
      </c>
      <c r="K50" s="5">
        <f t="shared" si="12"/>
        <v>4000</v>
      </c>
      <c r="L50" s="5">
        <f t="shared" si="12"/>
        <v>6000</v>
      </c>
      <c r="M50" s="5">
        <f t="shared" si="12"/>
        <v>20000</v>
      </c>
      <c r="N50" s="5">
        <f t="shared" si="12"/>
        <v>4000</v>
      </c>
    </row>
    <row r="51" spans="3:14" x14ac:dyDescent="0.35">
      <c r="C51" s="5" t="s">
        <v>285</v>
      </c>
      <c r="D51" s="5">
        <f t="shared" si="12"/>
        <v>621000</v>
      </c>
      <c r="E51" s="5">
        <f t="shared" si="12"/>
        <v>75000</v>
      </c>
      <c r="F51" s="5">
        <f t="shared" si="12"/>
        <v>31300</v>
      </c>
      <c r="G51" s="5">
        <f t="shared" si="12"/>
        <v>16000</v>
      </c>
      <c r="H51" s="5">
        <f t="shared" si="12"/>
        <v>14100</v>
      </c>
      <c r="I51" s="5">
        <f t="shared" si="12"/>
        <v>80000</v>
      </c>
      <c r="J51" s="5">
        <f t="shared" si="12"/>
        <v>63000</v>
      </c>
      <c r="K51" s="5">
        <f t="shared" si="12"/>
        <v>2000</v>
      </c>
      <c r="L51" s="5">
        <f t="shared" si="12"/>
        <v>3000</v>
      </c>
      <c r="M51" s="5">
        <f t="shared" si="12"/>
        <v>10000</v>
      </c>
      <c r="N51" s="5">
        <f t="shared" si="12"/>
        <v>2000</v>
      </c>
    </row>
    <row r="52" spans="3:14" x14ac:dyDescent="0.35">
      <c r="C52" s="5" t="s">
        <v>326</v>
      </c>
      <c r="D52" s="5">
        <f t="shared" si="12"/>
        <v>621000</v>
      </c>
      <c r="E52" s="5">
        <f t="shared" si="12"/>
        <v>75000</v>
      </c>
      <c r="F52" s="5">
        <f t="shared" si="12"/>
        <v>31300</v>
      </c>
      <c r="G52" s="5">
        <f t="shared" si="12"/>
        <v>16000</v>
      </c>
      <c r="H52" s="5">
        <f t="shared" si="12"/>
        <v>14100</v>
      </c>
      <c r="I52" s="5">
        <f t="shared" si="12"/>
        <v>80000</v>
      </c>
      <c r="J52" s="5">
        <f t="shared" si="12"/>
        <v>63000</v>
      </c>
      <c r="K52" s="5">
        <f t="shared" si="12"/>
        <v>2000</v>
      </c>
      <c r="L52" s="5">
        <f t="shared" si="12"/>
        <v>3000</v>
      </c>
      <c r="M52" s="5">
        <f t="shared" si="12"/>
        <v>10000</v>
      </c>
      <c r="N52" s="5">
        <f t="shared" si="12"/>
        <v>2000</v>
      </c>
    </row>
    <row r="53" spans="3:14" x14ac:dyDescent="0.35">
      <c r="C53" s="5" t="s">
        <v>210</v>
      </c>
      <c r="D53" s="5">
        <f t="shared" si="12"/>
        <v>621000</v>
      </c>
      <c r="E53" s="5">
        <f t="shared" si="12"/>
        <v>75000</v>
      </c>
      <c r="F53" s="5">
        <f t="shared" si="12"/>
        <v>31300</v>
      </c>
      <c r="G53" s="5">
        <f t="shared" si="12"/>
        <v>16000</v>
      </c>
      <c r="H53" s="5">
        <f t="shared" si="12"/>
        <v>14100</v>
      </c>
      <c r="I53" s="5">
        <f t="shared" si="12"/>
        <v>80000</v>
      </c>
      <c r="J53" s="5">
        <f t="shared" si="12"/>
        <v>63000</v>
      </c>
      <c r="K53" s="5">
        <f t="shared" si="12"/>
        <v>2000</v>
      </c>
      <c r="L53" s="5">
        <f t="shared" si="12"/>
        <v>3000</v>
      </c>
      <c r="M53" s="5">
        <f t="shared" si="12"/>
        <v>10000</v>
      </c>
      <c r="N53" s="5">
        <f t="shared" si="12"/>
        <v>2000</v>
      </c>
    </row>
    <row r="54" spans="3:14" x14ac:dyDescent="0.35">
      <c r="C54" s="5" t="s">
        <v>456</v>
      </c>
      <c r="D54" s="5">
        <f>D43*1000000</f>
        <v>6210000.0000000009</v>
      </c>
      <c r="E54" s="5">
        <f t="shared" ref="E54:M54" si="13">E43*1000000</f>
        <v>750000</v>
      </c>
      <c r="F54" s="5">
        <f t="shared" si="13"/>
        <v>313000</v>
      </c>
      <c r="G54" s="5">
        <f t="shared" si="13"/>
        <v>160000.00000000003</v>
      </c>
      <c r="H54" s="5">
        <f t="shared" si="13"/>
        <v>141000</v>
      </c>
      <c r="I54" s="5">
        <f t="shared" si="13"/>
        <v>800000</v>
      </c>
      <c r="J54" s="5">
        <f t="shared" si="13"/>
        <v>630000</v>
      </c>
      <c r="K54" s="5">
        <f t="shared" si="13"/>
        <v>20000.000000000004</v>
      </c>
      <c r="L54" s="5">
        <f t="shared" si="13"/>
        <v>30000</v>
      </c>
      <c r="M54" s="5">
        <f t="shared" si="13"/>
        <v>100000</v>
      </c>
      <c r="N54" s="5">
        <f>N43*1000000</f>
        <v>20000.000000000004</v>
      </c>
    </row>
  </sheetData>
  <mergeCells count="14">
    <mergeCell ref="R20:S20"/>
    <mergeCell ref="E20:F20"/>
    <mergeCell ref="H20:I20"/>
    <mergeCell ref="K20:L20"/>
    <mergeCell ref="U5:V5"/>
    <mergeCell ref="E5:F5"/>
    <mergeCell ref="D2:F2"/>
    <mergeCell ref="G2:I2"/>
    <mergeCell ref="H5:I5"/>
    <mergeCell ref="J2:L2"/>
    <mergeCell ref="T2:V2"/>
    <mergeCell ref="K5:L5"/>
    <mergeCell ref="Q2:S2"/>
    <mergeCell ref="R5:S5"/>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55451-FCAA-4E20-84C6-609B404EAF47}">
  <sheetPr>
    <tabColor theme="8" tint="0.79998168889431442"/>
  </sheetPr>
  <dimension ref="B1:Q17"/>
  <sheetViews>
    <sheetView topLeftCell="N1" zoomScale="94" zoomScaleNormal="94" workbookViewId="0">
      <selection activeCell="C6" sqref="C6"/>
    </sheetView>
  </sheetViews>
  <sheetFormatPr baseColWidth="10" defaultColWidth="11.453125" defaultRowHeight="14.5" x14ac:dyDescent="0.35"/>
  <cols>
    <col min="1" max="1" width="11.453125" style="5"/>
    <col min="2" max="2" width="24.26953125" style="5" customWidth="1"/>
    <col min="3" max="3" width="25.54296875" style="5" bestFit="1" customWidth="1"/>
    <col min="4" max="4" width="14.54296875" style="5" hidden="1" customWidth="1"/>
    <col min="5" max="5" width="2.453125" style="5" hidden="1" customWidth="1"/>
    <col min="6" max="10" width="13.7265625" style="5" customWidth="1"/>
    <col min="11" max="11" width="14.54296875" style="5" customWidth="1"/>
    <col min="12" max="15" width="13.7265625" style="5" customWidth="1"/>
    <col min="16" max="16384" width="11.453125" style="5"/>
  </cols>
  <sheetData>
    <row r="1" spans="2:17" s="126" customFormat="1" ht="74" customHeight="1" thickBot="1" x14ac:dyDescent="0.4">
      <c r="B1" s="125" t="s">
        <v>740</v>
      </c>
      <c r="G1" s="125"/>
      <c r="H1" s="125"/>
      <c r="Q1" s="114" t="s">
        <v>768</v>
      </c>
    </row>
    <row r="2" spans="2:17" ht="29" x14ac:dyDescent="0.35">
      <c r="C2" s="54" t="s">
        <v>430</v>
      </c>
      <c r="D2" s="55"/>
      <c r="E2" s="55"/>
      <c r="F2" s="56" t="s">
        <v>237</v>
      </c>
      <c r="G2" s="56" t="s">
        <v>274</v>
      </c>
      <c r="H2" s="56" t="s">
        <v>254</v>
      </c>
      <c r="I2" s="56" t="s">
        <v>255</v>
      </c>
      <c r="J2" s="56" t="s">
        <v>365</v>
      </c>
      <c r="K2" s="56" t="s">
        <v>242</v>
      </c>
      <c r="L2" s="56" t="s">
        <v>285</v>
      </c>
      <c r="M2" s="56" t="s">
        <v>326</v>
      </c>
      <c r="N2" s="56" t="s">
        <v>210</v>
      </c>
      <c r="O2" s="57" t="s">
        <v>456</v>
      </c>
    </row>
    <row r="3" spans="2:17" ht="42.75" customHeight="1" thickBot="1" x14ac:dyDescent="0.4">
      <c r="C3" s="58" t="s">
        <v>458</v>
      </c>
      <c r="D3" s="59"/>
      <c r="E3" s="59"/>
      <c r="F3" s="59">
        <v>0.72</v>
      </c>
      <c r="G3" s="59">
        <v>0.08</v>
      </c>
      <c r="H3" s="59">
        <v>0.03</v>
      </c>
      <c r="I3" s="59">
        <v>0.02</v>
      </c>
      <c r="J3" s="59">
        <v>0.01</v>
      </c>
      <c r="K3" s="59">
        <v>0.02</v>
      </c>
      <c r="L3" s="59">
        <v>0.01</v>
      </c>
      <c r="M3" s="59">
        <v>0.01</v>
      </c>
      <c r="N3" s="59">
        <v>0.01</v>
      </c>
      <c r="O3" s="60">
        <v>0.1</v>
      </c>
    </row>
    <row r="4" spans="2:17" s="32" customFormat="1" ht="48.75" customHeight="1" thickBot="1" x14ac:dyDescent="0.4">
      <c r="C4" s="61" t="s">
        <v>433</v>
      </c>
      <c r="D4" s="62" t="s">
        <v>434</v>
      </c>
      <c r="E4" s="62" t="s">
        <v>435</v>
      </c>
      <c r="F4" s="62">
        <f>SUM(F5:F17)</f>
        <v>198.37439999999998</v>
      </c>
      <c r="G4" s="62">
        <f t="shared" ref="G4:O4" si="0">SUM(G5:G17)</f>
        <v>22.041599999999995</v>
      </c>
      <c r="H4" s="62">
        <f t="shared" si="0"/>
        <v>8.2655999999999974</v>
      </c>
      <c r="I4" s="62">
        <f t="shared" si="0"/>
        <v>5.5103999999999989</v>
      </c>
      <c r="J4" s="62">
        <f t="shared" si="0"/>
        <v>2.7551999999999994</v>
      </c>
      <c r="K4" s="62">
        <f t="shared" si="0"/>
        <v>5.5103999999999989</v>
      </c>
      <c r="L4" s="62">
        <f t="shared" si="0"/>
        <v>2.7551999999999994</v>
      </c>
      <c r="M4" s="62">
        <f t="shared" si="0"/>
        <v>2.7551999999999994</v>
      </c>
      <c r="N4" s="62">
        <f t="shared" si="0"/>
        <v>2.7551999999999994</v>
      </c>
      <c r="O4" s="63">
        <f t="shared" si="0"/>
        <v>27.552</v>
      </c>
    </row>
    <row r="5" spans="2:17" s="32" customFormat="1" ht="31.5" customHeight="1" thickBot="1" x14ac:dyDescent="0.4">
      <c r="B5" s="64" t="s">
        <v>192</v>
      </c>
      <c r="C5" s="65">
        <f>SUM(C6,C12)</f>
        <v>91.839999999999989</v>
      </c>
      <c r="D5" s="65"/>
      <c r="E5" s="65">
        <f>SUM(E6,E12)</f>
        <v>92.739999999999981</v>
      </c>
      <c r="F5" s="65">
        <f>$C$5*F3</f>
        <v>66.124799999999993</v>
      </c>
      <c r="G5" s="65">
        <f t="shared" ref="G5:G17" si="1">C5*$G$3</f>
        <v>7.3471999999999991</v>
      </c>
      <c r="H5" s="65">
        <f t="shared" ref="H5:H17" si="2">C5*$H$3</f>
        <v>2.7551999999999994</v>
      </c>
      <c r="I5" s="65">
        <f t="shared" ref="I5:I17" si="3">C5*$I$3</f>
        <v>1.8367999999999998</v>
      </c>
      <c r="J5" s="65">
        <f t="shared" ref="J5:J17" si="4">C5*$J$3</f>
        <v>0.91839999999999988</v>
      </c>
      <c r="K5" s="65">
        <f t="shared" ref="K5:K17" si="5">C5*$K$3</f>
        <v>1.8367999999999998</v>
      </c>
      <c r="L5" s="65">
        <f t="shared" ref="L5:L17" si="6">C5*$L$3</f>
        <v>0.91839999999999988</v>
      </c>
      <c r="M5" s="65">
        <f t="shared" ref="M5:M17" si="7">C5*$M$3</f>
        <v>0.91839999999999988</v>
      </c>
      <c r="N5" s="65">
        <f t="shared" ref="N5:N17" si="8">C5*$N$3</f>
        <v>0.91839999999999988</v>
      </c>
      <c r="O5" s="66">
        <f t="shared" ref="O5:O17" si="9">C5*$O$3</f>
        <v>9.1839999999999993</v>
      </c>
    </row>
    <row r="6" spans="2:17" s="32" customFormat="1" ht="31.5" customHeight="1" x14ac:dyDescent="0.35">
      <c r="B6" s="67" t="s">
        <v>193</v>
      </c>
      <c r="C6" s="56">
        <f>SUM(C7:C11)</f>
        <v>83.839999999999989</v>
      </c>
      <c r="D6" s="56"/>
      <c r="E6" s="56">
        <f>SUM(E7:E11)</f>
        <v>84.739999999999981</v>
      </c>
      <c r="F6" s="56">
        <f>C6*$F$3</f>
        <v>60.364799999999988</v>
      </c>
      <c r="G6" s="56">
        <f t="shared" si="1"/>
        <v>6.7071999999999994</v>
      </c>
      <c r="H6" s="56">
        <f t="shared" si="2"/>
        <v>2.5151999999999997</v>
      </c>
      <c r="I6" s="56">
        <f t="shared" si="3"/>
        <v>1.6767999999999998</v>
      </c>
      <c r="J6" s="56">
        <f t="shared" si="4"/>
        <v>0.83839999999999992</v>
      </c>
      <c r="K6" s="56">
        <f t="shared" si="5"/>
        <v>1.6767999999999998</v>
      </c>
      <c r="L6" s="56">
        <f t="shared" si="6"/>
        <v>0.83839999999999992</v>
      </c>
      <c r="M6" s="56">
        <f t="shared" si="7"/>
        <v>0.83839999999999992</v>
      </c>
      <c r="N6" s="56">
        <f t="shared" si="8"/>
        <v>0.83839999999999992</v>
      </c>
      <c r="O6" s="57">
        <f t="shared" si="9"/>
        <v>8.3839999999999986</v>
      </c>
    </row>
    <row r="7" spans="2:17" s="32" customFormat="1" ht="31.5" customHeight="1" x14ac:dyDescent="0.35">
      <c r="B7" s="68" t="s">
        <v>195</v>
      </c>
      <c r="C7" s="30">
        <v>71</v>
      </c>
      <c r="D7" s="30">
        <v>8.9</v>
      </c>
      <c r="E7" s="30">
        <v>71</v>
      </c>
      <c r="F7" s="30">
        <f t="shared" ref="F7:F17" si="10">C7*$F$3</f>
        <v>51.12</v>
      </c>
      <c r="G7" s="30">
        <f t="shared" si="1"/>
        <v>5.68</v>
      </c>
      <c r="H7" s="30">
        <f t="shared" si="2"/>
        <v>2.13</v>
      </c>
      <c r="I7" s="30">
        <f t="shared" si="3"/>
        <v>1.42</v>
      </c>
      <c r="J7" s="30">
        <f t="shared" si="4"/>
        <v>0.71</v>
      </c>
      <c r="K7" s="30">
        <f t="shared" si="5"/>
        <v>1.42</v>
      </c>
      <c r="L7" s="30">
        <f t="shared" si="6"/>
        <v>0.71</v>
      </c>
      <c r="M7" s="30">
        <f t="shared" si="7"/>
        <v>0.71</v>
      </c>
      <c r="N7" s="30">
        <f t="shared" si="8"/>
        <v>0.71</v>
      </c>
      <c r="O7" s="69">
        <f t="shared" si="9"/>
        <v>7.1000000000000005</v>
      </c>
    </row>
    <row r="8" spans="2:17" s="32" customFormat="1" ht="31.5" customHeight="1" x14ac:dyDescent="0.35">
      <c r="B8" s="68" t="s">
        <v>196</v>
      </c>
      <c r="C8" s="30">
        <v>6.7</v>
      </c>
      <c r="D8" s="30">
        <v>0.1</v>
      </c>
      <c r="E8" s="30">
        <v>7.6</v>
      </c>
      <c r="F8" s="30">
        <f t="shared" si="10"/>
        <v>4.8239999999999998</v>
      </c>
      <c r="G8" s="30">
        <f t="shared" si="1"/>
        <v>0.53600000000000003</v>
      </c>
      <c r="H8" s="30">
        <f t="shared" si="2"/>
        <v>0.20099999999999998</v>
      </c>
      <c r="I8" s="30">
        <f t="shared" si="3"/>
        <v>0.13400000000000001</v>
      </c>
      <c r="J8" s="30">
        <f t="shared" si="4"/>
        <v>6.7000000000000004E-2</v>
      </c>
      <c r="K8" s="30">
        <f t="shared" si="5"/>
        <v>0.13400000000000001</v>
      </c>
      <c r="L8" s="30">
        <f t="shared" si="6"/>
        <v>6.7000000000000004E-2</v>
      </c>
      <c r="M8" s="30">
        <f t="shared" si="7"/>
        <v>6.7000000000000004E-2</v>
      </c>
      <c r="N8" s="30">
        <f t="shared" si="8"/>
        <v>6.7000000000000004E-2</v>
      </c>
      <c r="O8" s="69">
        <f t="shared" si="9"/>
        <v>0.67</v>
      </c>
    </row>
    <row r="9" spans="2:17" s="32" customFormat="1" ht="31.5" customHeight="1" x14ac:dyDescent="0.35">
      <c r="B9" s="68" t="s">
        <v>446</v>
      </c>
      <c r="C9" s="30">
        <f t="shared" ref="C9:C17" si="11">E9-D9</f>
        <v>3.13</v>
      </c>
      <c r="D9" s="30"/>
      <c r="E9" s="30">
        <v>3.13</v>
      </c>
      <c r="F9" s="30">
        <f t="shared" si="10"/>
        <v>2.2536</v>
      </c>
      <c r="G9" s="30">
        <f t="shared" si="1"/>
        <v>0.25040000000000001</v>
      </c>
      <c r="H9" s="30">
        <f t="shared" si="2"/>
        <v>9.3899999999999997E-2</v>
      </c>
      <c r="I9" s="30">
        <f t="shared" si="3"/>
        <v>6.2600000000000003E-2</v>
      </c>
      <c r="J9" s="30">
        <f t="shared" si="4"/>
        <v>3.1300000000000001E-2</v>
      </c>
      <c r="K9" s="30">
        <f t="shared" si="5"/>
        <v>6.2600000000000003E-2</v>
      </c>
      <c r="L9" s="30">
        <f t="shared" si="6"/>
        <v>3.1300000000000001E-2</v>
      </c>
      <c r="M9" s="30">
        <f t="shared" si="7"/>
        <v>3.1300000000000001E-2</v>
      </c>
      <c r="N9" s="30">
        <f t="shared" si="8"/>
        <v>3.1300000000000001E-2</v>
      </c>
      <c r="O9" s="69">
        <f t="shared" si="9"/>
        <v>0.313</v>
      </c>
    </row>
    <row r="10" spans="2:17" s="32" customFormat="1" ht="31.5" customHeight="1" x14ac:dyDescent="0.35">
      <c r="B10" s="68" t="s">
        <v>197</v>
      </c>
      <c r="C10" s="30">
        <f t="shared" si="11"/>
        <v>1.6</v>
      </c>
      <c r="D10" s="30"/>
      <c r="E10" s="30">
        <v>1.6</v>
      </c>
      <c r="F10" s="30">
        <f t="shared" si="10"/>
        <v>1.1519999999999999</v>
      </c>
      <c r="G10" s="30">
        <f t="shared" si="1"/>
        <v>0.128</v>
      </c>
      <c r="H10" s="30">
        <f t="shared" si="2"/>
        <v>4.8000000000000001E-2</v>
      </c>
      <c r="I10" s="30">
        <f t="shared" si="3"/>
        <v>3.2000000000000001E-2</v>
      </c>
      <c r="J10" s="30">
        <f t="shared" si="4"/>
        <v>1.6E-2</v>
      </c>
      <c r="K10" s="30">
        <f t="shared" si="5"/>
        <v>3.2000000000000001E-2</v>
      </c>
      <c r="L10" s="30">
        <f t="shared" si="6"/>
        <v>1.6E-2</v>
      </c>
      <c r="M10" s="30">
        <f t="shared" si="7"/>
        <v>1.6E-2</v>
      </c>
      <c r="N10" s="30">
        <f t="shared" si="8"/>
        <v>1.6E-2</v>
      </c>
      <c r="O10" s="69">
        <f t="shared" si="9"/>
        <v>0.16000000000000003</v>
      </c>
    </row>
    <row r="11" spans="2:17" s="32" customFormat="1" ht="31.5" customHeight="1" thickBot="1" x14ac:dyDescent="0.4">
      <c r="B11" s="58" t="s">
        <v>198</v>
      </c>
      <c r="C11" s="59">
        <f t="shared" si="11"/>
        <v>1.41</v>
      </c>
      <c r="D11" s="59"/>
      <c r="E11" s="59">
        <v>1.41</v>
      </c>
      <c r="F11" s="59">
        <f t="shared" si="10"/>
        <v>1.0151999999999999</v>
      </c>
      <c r="G11" s="59">
        <f t="shared" si="1"/>
        <v>0.1128</v>
      </c>
      <c r="H11" s="59">
        <f t="shared" si="2"/>
        <v>4.2299999999999997E-2</v>
      </c>
      <c r="I11" s="59">
        <f t="shared" si="3"/>
        <v>2.8199999999999999E-2</v>
      </c>
      <c r="J11" s="59">
        <f t="shared" si="4"/>
        <v>1.41E-2</v>
      </c>
      <c r="K11" s="59">
        <f t="shared" si="5"/>
        <v>2.8199999999999999E-2</v>
      </c>
      <c r="L11" s="59">
        <f t="shared" si="6"/>
        <v>1.41E-2</v>
      </c>
      <c r="M11" s="59">
        <f t="shared" si="7"/>
        <v>1.41E-2</v>
      </c>
      <c r="N11" s="59">
        <f t="shared" si="8"/>
        <v>1.41E-2</v>
      </c>
      <c r="O11" s="60">
        <f t="shared" si="9"/>
        <v>0.14099999999999999</v>
      </c>
    </row>
    <row r="12" spans="2:17" s="32" customFormat="1" ht="31.5" customHeight="1" x14ac:dyDescent="0.35">
      <c r="B12" s="67" t="s">
        <v>13</v>
      </c>
      <c r="C12" s="56">
        <f t="shared" si="11"/>
        <v>8</v>
      </c>
      <c r="D12" s="56"/>
      <c r="E12" s="56">
        <f>SUM(E13:E17)</f>
        <v>8</v>
      </c>
      <c r="F12" s="56">
        <f t="shared" si="10"/>
        <v>5.76</v>
      </c>
      <c r="G12" s="56">
        <f t="shared" si="1"/>
        <v>0.64</v>
      </c>
      <c r="H12" s="56">
        <f t="shared" si="2"/>
        <v>0.24</v>
      </c>
      <c r="I12" s="56">
        <f t="shared" si="3"/>
        <v>0.16</v>
      </c>
      <c r="J12" s="56">
        <f t="shared" si="4"/>
        <v>0.08</v>
      </c>
      <c r="K12" s="56">
        <f t="shared" si="5"/>
        <v>0.16</v>
      </c>
      <c r="L12" s="56">
        <f t="shared" si="6"/>
        <v>0.08</v>
      </c>
      <c r="M12" s="56">
        <f t="shared" si="7"/>
        <v>0.08</v>
      </c>
      <c r="N12" s="56">
        <f t="shared" si="8"/>
        <v>0.08</v>
      </c>
      <c r="O12" s="57">
        <f t="shared" si="9"/>
        <v>0.8</v>
      </c>
    </row>
    <row r="13" spans="2:17" s="32" customFormat="1" ht="31.5" customHeight="1" x14ac:dyDescent="0.35">
      <c r="B13" s="68" t="s">
        <v>199</v>
      </c>
      <c r="C13" s="30">
        <f t="shared" si="11"/>
        <v>6.3</v>
      </c>
      <c r="D13" s="30"/>
      <c r="E13" s="30">
        <v>6.3</v>
      </c>
      <c r="F13" s="30">
        <f t="shared" si="10"/>
        <v>4.5359999999999996</v>
      </c>
      <c r="G13" s="30">
        <f t="shared" si="1"/>
        <v>0.504</v>
      </c>
      <c r="H13" s="30">
        <f t="shared" si="2"/>
        <v>0.189</v>
      </c>
      <c r="I13" s="30">
        <f t="shared" si="3"/>
        <v>0.126</v>
      </c>
      <c r="J13" s="30">
        <f t="shared" si="4"/>
        <v>6.3E-2</v>
      </c>
      <c r="K13" s="30">
        <f t="shared" si="5"/>
        <v>0.126</v>
      </c>
      <c r="L13" s="30">
        <f t="shared" si="6"/>
        <v>6.3E-2</v>
      </c>
      <c r="M13" s="30">
        <f t="shared" si="7"/>
        <v>6.3E-2</v>
      </c>
      <c r="N13" s="30">
        <f t="shared" si="8"/>
        <v>6.3E-2</v>
      </c>
      <c r="O13" s="69">
        <f t="shared" si="9"/>
        <v>0.63</v>
      </c>
    </row>
    <row r="14" spans="2:17" s="32" customFormat="1" ht="31.5" customHeight="1" x14ac:dyDescent="0.35">
      <c r="B14" s="68" t="s">
        <v>200</v>
      </c>
      <c r="C14" s="30">
        <f t="shared" si="11"/>
        <v>0.2</v>
      </c>
      <c r="D14" s="30"/>
      <c r="E14" s="30">
        <v>0.2</v>
      </c>
      <c r="F14" s="30">
        <f t="shared" si="10"/>
        <v>0.14399999999999999</v>
      </c>
      <c r="G14" s="30">
        <f t="shared" si="1"/>
        <v>1.6E-2</v>
      </c>
      <c r="H14" s="30">
        <f t="shared" si="2"/>
        <v>6.0000000000000001E-3</v>
      </c>
      <c r="I14" s="30">
        <f t="shared" si="3"/>
        <v>4.0000000000000001E-3</v>
      </c>
      <c r="J14" s="30">
        <f t="shared" si="4"/>
        <v>2E-3</v>
      </c>
      <c r="K14" s="30">
        <f t="shared" si="5"/>
        <v>4.0000000000000001E-3</v>
      </c>
      <c r="L14" s="30">
        <f t="shared" si="6"/>
        <v>2E-3</v>
      </c>
      <c r="M14" s="30">
        <f t="shared" si="7"/>
        <v>2E-3</v>
      </c>
      <c r="N14" s="30">
        <f t="shared" si="8"/>
        <v>2E-3</v>
      </c>
      <c r="O14" s="69">
        <f t="shared" si="9"/>
        <v>2.0000000000000004E-2</v>
      </c>
    </row>
    <row r="15" spans="2:17" s="32" customFormat="1" ht="31.5" customHeight="1" x14ac:dyDescent="0.35">
      <c r="B15" s="68" t="s">
        <v>14</v>
      </c>
      <c r="C15" s="30">
        <f t="shared" si="11"/>
        <v>0.3</v>
      </c>
      <c r="D15" s="30"/>
      <c r="E15" s="30">
        <v>0.3</v>
      </c>
      <c r="F15" s="30">
        <f t="shared" si="10"/>
        <v>0.216</v>
      </c>
      <c r="G15" s="30">
        <f t="shared" si="1"/>
        <v>2.4E-2</v>
      </c>
      <c r="H15" s="30">
        <f t="shared" si="2"/>
        <v>8.9999999999999993E-3</v>
      </c>
      <c r="I15" s="30">
        <f t="shared" si="3"/>
        <v>6.0000000000000001E-3</v>
      </c>
      <c r="J15" s="30">
        <f t="shared" si="4"/>
        <v>3.0000000000000001E-3</v>
      </c>
      <c r="K15" s="30">
        <f t="shared" si="5"/>
        <v>6.0000000000000001E-3</v>
      </c>
      <c r="L15" s="30">
        <f t="shared" si="6"/>
        <v>3.0000000000000001E-3</v>
      </c>
      <c r="M15" s="30">
        <f t="shared" si="7"/>
        <v>3.0000000000000001E-3</v>
      </c>
      <c r="N15" s="30">
        <f t="shared" si="8"/>
        <v>3.0000000000000001E-3</v>
      </c>
      <c r="O15" s="69">
        <f t="shared" si="9"/>
        <v>0.03</v>
      </c>
    </row>
    <row r="16" spans="2:17" s="32" customFormat="1" ht="31.5" customHeight="1" x14ac:dyDescent="0.35">
      <c r="B16" s="68" t="s">
        <v>201</v>
      </c>
      <c r="C16" s="30">
        <f t="shared" si="11"/>
        <v>1</v>
      </c>
      <c r="D16" s="30"/>
      <c r="E16" s="30">
        <v>1</v>
      </c>
      <c r="F16" s="30">
        <f t="shared" si="10"/>
        <v>0.72</v>
      </c>
      <c r="G16" s="30">
        <f t="shared" si="1"/>
        <v>0.08</v>
      </c>
      <c r="H16" s="30">
        <f t="shared" si="2"/>
        <v>0.03</v>
      </c>
      <c r="I16" s="30">
        <f t="shared" si="3"/>
        <v>0.02</v>
      </c>
      <c r="J16" s="30">
        <f t="shared" si="4"/>
        <v>0.01</v>
      </c>
      <c r="K16" s="30">
        <f t="shared" si="5"/>
        <v>0.02</v>
      </c>
      <c r="L16" s="30">
        <f t="shared" si="6"/>
        <v>0.01</v>
      </c>
      <c r="M16" s="30">
        <f t="shared" si="7"/>
        <v>0.01</v>
      </c>
      <c r="N16" s="30">
        <f t="shared" si="8"/>
        <v>0.01</v>
      </c>
      <c r="O16" s="69">
        <f t="shared" si="9"/>
        <v>0.1</v>
      </c>
    </row>
    <row r="17" spans="2:15" s="32" customFormat="1" ht="31.5" customHeight="1" thickBot="1" x14ac:dyDescent="0.4">
      <c r="B17" s="58" t="s">
        <v>202</v>
      </c>
      <c r="C17" s="59">
        <f t="shared" si="11"/>
        <v>0.2</v>
      </c>
      <c r="D17" s="59"/>
      <c r="E17" s="59">
        <v>0.2</v>
      </c>
      <c r="F17" s="59">
        <f t="shared" si="10"/>
        <v>0.14399999999999999</v>
      </c>
      <c r="G17" s="59">
        <f t="shared" si="1"/>
        <v>1.6E-2</v>
      </c>
      <c r="H17" s="59">
        <f t="shared" si="2"/>
        <v>6.0000000000000001E-3</v>
      </c>
      <c r="I17" s="59">
        <f t="shared" si="3"/>
        <v>4.0000000000000001E-3</v>
      </c>
      <c r="J17" s="59">
        <f t="shared" si="4"/>
        <v>2E-3</v>
      </c>
      <c r="K17" s="59">
        <f t="shared" si="5"/>
        <v>4.0000000000000001E-3</v>
      </c>
      <c r="L17" s="59">
        <f t="shared" si="6"/>
        <v>2E-3</v>
      </c>
      <c r="M17" s="59">
        <f t="shared" si="7"/>
        <v>2E-3</v>
      </c>
      <c r="N17" s="59">
        <f t="shared" si="8"/>
        <v>2E-3</v>
      </c>
      <c r="O17" s="60">
        <f t="shared" si="9"/>
        <v>2.0000000000000004E-2</v>
      </c>
    </row>
  </sheetData>
  <pageMargins left="0.7" right="0.7" top="0.75" bottom="0.75" header="0.3" footer="0.3"/>
  <drawing r:id="rId1"/>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789DB-C5E9-4297-8E2C-42290BCCAC51}">
  <sheetPr>
    <tabColor rgb="FFFDE3F4"/>
  </sheetPr>
  <dimension ref="B1:T12"/>
  <sheetViews>
    <sheetView zoomScale="94" zoomScaleNormal="94" workbookViewId="0">
      <pane xSplit="2" ySplit="4" topLeftCell="R5" activePane="bottomRight" state="frozen"/>
      <selection activeCell="G3" sqref="G3"/>
      <selection pane="topRight" activeCell="G3" sqref="G3"/>
      <selection pane="bottomLeft" activeCell="G3" sqref="G3"/>
      <selection pane="bottomRight" activeCell="V7" sqref="V7"/>
    </sheetView>
  </sheetViews>
  <sheetFormatPr baseColWidth="10" defaultColWidth="11.453125" defaultRowHeight="14.5" x14ac:dyDescent="0.35"/>
  <cols>
    <col min="1" max="1" width="11.453125" style="14"/>
    <col min="2" max="2" width="24.26953125" style="14" customWidth="1"/>
    <col min="3" max="3" width="16.7265625" style="14" customWidth="1"/>
    <col min="4" max="4" width="25.54296875" style="14" customWidth="1"/>
    <col min="5" max="5" width="41" style="14" customWidth="1"/>
    <col min="6" max="6" width="25.54296875" style="14" customWidth="1"/>
    <col min="7" max="16" width="19.1796875" style="14" customWidth="1"/>
    <col min="17" max="18" width="36.453125" style="14" customWidth="1"/>
    <col min="19" max="16384" width="11.453125" style="14"/>
  </cols>
  <sheetData>
    <row r="1" spans="2:20" s="126" customFormat="1" ht="84" customHeight="1" x14ac:dyDescent="0.35">
      <c r="B1" s="125" t="s">
        <v>740</v>
      </c>
      <c r="G1" s="125"/>
      <c r="H1" s="125"/>
      <c r="T1" s="114" t="s">
        <v>768</v>
      </c>
    </row>
    <row r="2" spans="2:20" ht="45.75" customHeight="1" x14ac:dyDescent="0.35">
      <c r="C2" s="218" t="s">
        <v>237</v>
      </c>
      <c r="D2" s="218"/>
      <c r="E2" s="218" t="s">
        <v>275</v>
      </c>
      <c r="F2" s="218"/>
      <c r="G2" s="218"/>
      <c r="H2" s="218"/>
      <c r="I2" s="218" t="s">
        <v>365</v>
      </c>
      <c r="J2" s="218"/>
      <c r="K2" s="218" t="s">
        <v>242</v>
      </c>
      <c r="L2" s="218"/>
      <c r="M2" s="218" t="s">
        <v>285</v>
      </c>
      <c r="N2" s="218"/>
      <c r="O2" s="218" t="s">
        <v>326</v>
      </c>
      <c r="P2" s="218"/>
      <c r="Q2" s="218" t="s">
        <v>210</v>
      </c>
      <c r="R2" s="218"/>
    </row>
    <row r="3" spans="2:20" x14ac:dyDescent="0.35">
      <c r="C3" s="218"/>
      <c r="D3" s="218"/>
      <c r="E3" s="218"/>
      <c r="F3" s="218"/>
      <c r="G3" s="218"/>
      <c r="H3" s="218"/>
      <c r="I3" s="218"/>
      <c r="J3" s="218"/>
      <c r="K3" s="218"/>
      <c r="L3" s="218"/>
      <c r="M3" s="218"/>
      <c r="N3" s="218"/>
      <c r="O3" s="218"/>
      <c r="P3" s="218"/>
      <c r="Q3" s="218"/>
      <c r="R3" s="218"/>
    </row>
    <row r="4" spans="2:20" ht="40.5" customHeight="1" x14ac:dyDescent="0.35">
      <c r="C4" s="30" t="s">
        <v>459</v>
      </c>
      <c r="D4" s="30" t="s">
        <v>395</v>
      </c>
      <c r="E4" s="30" t="s">
        <v>459</v>
      </c>
      <c r="F4" s="30" t="s">
        <v>395</v>
      </c>
      <c r="G4" s="30" t="s">
        <v>459</v>
      </c>
      <c r="H4" s="30" t="s">
        <v>395</v>
      </c>
      <c r="I4" s="30" t="s">
        <v>459</v>
      </c>
      <c r="J4" s="30" t="s">
        <v>395</v>
      </c>
      <c r="K4" s="30" t="s">
        <v>459</v>
      </c>
      <c r="L4" s="30" t="s">
        <v>395</v>
      </c>
      <c r="M4" s="30" t="s">
        <v>459</v>
      </c>
      <c r="N4" s="30" t="s">
        <v>395</v>
      </c>
      <c r="O4" s="30" t="s">
        <v>459</v>
      </c>
      <c r="P4" s="30" t="s">
        <v>395</v>
      </c>
      <c r="Q4" s="30" t="s">
        <v>459</v>
      </c>
      <c r="R4" s="30" t="s">
        <v>395</v>
      </c>
    </row>
    <row r="5" spans="2:20" ht="50.5" customHeight="1" x14ac:dyDescent="0.35">
      <c r="B5" s="35" t="s">
        <v>193</v>
      </c>
      <c r="C5" s="30">
        <f>SUM(C6:C10)</f>
        <v>63.36</v>
      </c>
      <c r="D5" s="30" t="s">
        <v>128</v>
      </c>
      <c r="E5" s="30" t="s">
        <v>128</v>
      </c>
      <c r="F5" s="30" t="s">
        <v>128</v>
      </c>
      <c r="G5" s="30" t="s">
        <v>128</v>
      </c>
      <c r="H5" s="30" t="s">
        <v>128</v>
      </c>
      <c r="I5" s="30" t="s">
        <v>128</v>
      </c>
      <c r="J5" s="30" t="s">
        <v>128</v>
      </c>
      <c r="K5" s="30" t="s">
        <v>128</v>
      </c>
      <c r="L5" s="30" t="s">
        <v>128</v>
      </c>
      <c r="M5" s="30" t="s">
        <v>128</v>
      </c>
      <c r="N5" s="30" t="s">
        <v>128</v>
      </c>
      <c r="O5" s="30" t="s">
        <v>128</v>
      </c>
      <c r="P5" s="30" t="s">
        <v>128</v>
      </c>
      <c r="Q5" s="30" t="s">
        <v>128</v>
      </c>
      <c r="R5" s="30" t="s">
        <v>128</v>
      </c>
    </row>
    <row r="6" spans="2:20" ht="50.5" customHeight="1" x14ac:dyDescent="0.35">
      <c r="B6" s="30" t="s">
        <v>195</v>
      </c>
      <c r="C6" s="30">
        <v>57.02</v>
      </c>
      <c r="D6" s="30" t="s">
        <v>442</v>
      </c>
      <c r="E6" s="30" t="s">
        <v>460</v>
      </c>
      <c r="F6" s="30" t="s">
        <v>461</v>
      </c>
      <c r="G6" s="30" t="s">
        <v>128</v>
      </c>
      <c r="H6" s="30" t="s">
        <v>128</v>
      </c>
      <c r="I6" s="30" t="s">
        <v>128</v>
      </c>
      <c r="J6" s="30" t="s">
        <v>128</v>
      </c>
      <c r="K6" s="30" t="s">
        <v>128</v>
      </c>
      <c r="L6" s="30" t="s">
        <v>128</v>
      </c>
      <c r="M6" s="30" t="s">
        <v>128</v>
      </c>
      <c r="N6" s="30" t="s">
        <v>128</v>
      </c>
      <c r="O6" s="30">
        <v>0.53</v>
      </c>
      <c r="P6" s="30" t="s">
        <v>441</v>
      </c>
      <c r="Q6" s="30">
        <v>0.14899999999999999</v>
      </c>
      <c r="R6" s="30" t="s">
        <v>445</v>
      </c>
    </row>
    <row r="7" spans="2:20" ht="50.5" customHeight="1" x14ac:dyDescent="0.35">
      <c r="B7" s="30" t="s">
        <v>196</v>
      </c>
      <c r="C7" s="30">
        <v>4.32</v>
      </c>
      <c r="D7" s="30" t="s">
        <v>442</v>
      </c>
      <c r="E7" s="30" t="s">
        <v>462</v>
      </c>
      <c r="F7" s="30" t="s">
        <v>463</v>
      </c>
      <c r="G7" s="30" t="s">
        <v>128</v>
      </c>
      <c r="H7" s="30" t="s">
        <v>128</v>
      </c>
      <c r="I7" s="30" t="s">
        <v>128</v>
      </c>
      <c r="J7" s="30" t="s">
        <v>128</v>
      </c>
      <c r="K7" s="30" t="s">
        <v>128</v>
      </c>
      <c r="L7" s="30" t="s">
        <v>128</v>
      </c>
      <c r="M7" s="30" t="s">
        <v>128</v>
      </c>
      <c r="N7" s="30" t="s">
        <v>128</v>
      </c>
      <c r="O7" s="30" t="s">
        <v>128</v>
      </c>
      <c r="P7" s="30" t="s">
        <v>128</v>
      </c>
      <c r="Q7" s="30">
        <v>3.5000000000000003E-2</v>
      </c>
      <c r="R7" s="30" t="s">
        <v>445</v>
      </c>
    </row>
    <row r="8" spans="2:20" ht="50.5" customHeight="1" x14ac:dyDescent="0.35">
      <c r="B8" s="30" t="s">
        <v>446</v>
      </c>
      <c r="C8" s="30">
        <v>0.44</v>
      </c>
      <c r="D8" s="30" t="s">
        <v>447</v>
      </c>
      <c r="E8" s="30">
        <v>2.1250000000000002E-2</v>
      </c>
      <c r="F8" s="30" t="s">
        <v>463</v>
      </c>
      <c r="G8" s="30" t="s">
        <v>128</v>
      </c>
      <c r="H8" s="30" t="s">
        <v>128</v>
      </c>
      <c r="I8" s="30" t="s">
        <v>128</v>
      </c>
      <c r="J8" s="30" t="s">
        <v>128</v>
      </c>
      <c r="K8" s="30" t="s">
        <v>128</v>
      </c>
      <c r="L8" s="30" t="s">
        <v>128</v>
      </c>
      <c r="M8" s="30" t="s">
        <v>128</v>
      </c>
      <c r="N8" s="30" t="s">
        <v>128</v>
      </c>
      <c r="O8" s="30" t="s">
        <v>128</v>
      </c>
      <c r="P8" s="30" t="s">
        <v>128</v>
      </c>
      <c r="Q8" s="30" t="s">
        <v>128</v>
      </c>
      <c r="R8" s="30" t="s">
        <v>128</v>
      </c>
    </row>
    <row r="9" spans="2:20" ht="50.5" customHeight="1" x14ac:dyDescent="0.35">
      <c r="B9" s="30" t="s">
        <v>197</v>
      </c>
      <c r="C9" s="30">
        <v>0.62</v>
      </c>
      <c r="D9" s="30" t="s">
        <v>449</v>
      </c>
      <c r="E9" s="30" t="s">
        <v>464</v>
      </c>
      <c r="F9" s="30" t="s">
        <v>461</v>
      </c>
      <c r="G9" s="30" t="s">
        <v>128</v>
      </c>
      <c r="H9" s="30" t="s">
        <v>128</v>
      </c>
      <c r="I9" s="30" t="s">
        <v>128</v>
      </c>
      <c r="J9" s="30" t="s">
        <v>128</v>
      </c>
      <c r="K9" s="30" t="s">
        <v>128</v>
      </c>
      <c r="L9" s="30" t="s">
        <v>128</v>
      </c>
      <c r="M9" s="30" t="s">
        <v>128</v>
      </c>
      <c r="N9" s="30" t="s">
        <v>128</v>
      </c>
      <c r="O9" s="30" t="s">
        <v>128</v>
      </c>
      <c r="P9" s="30" t="s">
        <v>128</v>
      </c>
      <c r="Q9" s="30">
        <v>8.0000000000000002E-3</v>
      </c>
      <c r="R9" s="30" t="s">
        <v>445</v>
      </c>
    </row>
    <row r="10" spans="2:20" ht="50.5" customHeight="1" x14ac:dyDescent="0.35">
      <c r="B10" s="30" t="s">
        <v>198</v>
      </c>
      <c r="C10" s="30">
        <v>0.96</v>
      </c>
      <c r="D10" s="30" t="s">
        <v>442</v>
      </c>
      <c r="E10" s="30" t="s">
        <v>465</v>
      </c>
      <c r="F10" s="30" t="s">
        <v>463</v>
      </c>
      <c r="G10" s="30" t="s">
        <v>128</v>
      </c>
      <c r="H10" s="30" t="s">
        <v>128</v>
      </c>
      <c r="I10" s="30" t="s">
        <v>128</v>
      </c>
      <c r="J10" s="30" t="s">
        <v>128</v>
      </c>
      <c r="K10" s="30" t="s">
        <v>128</v>
      </c>
      <c r="L10" s="30" t="s">
        <v>128</v>
      </c>
      <c r="M10" s="30" t="s">
        <v>128</v>
      </c>
      <c r="N10" s="30" t="s">
        <v>128</v>
      </c>
      <c r="O10" s="30" t="s">
        <v>128</v>
      </c>
      <c r="P10" s="30" t="s">
        <v>128</v>
      </c>
      <c r="Q10" s="30" t="s">
        <v>128</v>
      </c>
      <c r="R10" s="30" t="s">
        <v>128</v>
      </c>
    </row>
    <row r="11" spans="2:20" ht="50.5" customHeight="1" x14ac:dyDescent="0.35">
      <c r="B11" s="30" t="s">
        <v>203</v>
      </c>
      <c r="C11" s="13" t="s">
        <v>128</v>
      </c>
      <c r="D11" s="13" t="s">
        <v>128</v>
      </c>
      <c r="E11" s="13">
        <v>2E-3</v>
      </c>
      <c r="F11" s="13" t="s">
        <v>466</v>
      </c>
      <c r="G11" s="13" t="s">
        <v>128</v>
      </c>
      <c r="H11" s="30" t="s">
        <v>128</v>
      </c>
      <c r="I11" s="30" t="s">
        <v>128</v>
      </c>
      <c r="J11" s="30" t="s">
        <v>128</v>
      </c>
      <c r="K11" s="30" t="s">
        <v>128</v>
      </c>
      <c r="L11" s="30" t="s">
        <v>128</v>
      </c>
      <c r="M11" s="30" t="s">
        <v>128</v>
      </c>
      <c r="N11" s="30" t="s">
        <v>128</v>
      </c>
      <c r="O11" s="30" t="s">
        <v>128</v>
      </c>
      <c r="P11" s="30" t="s">
        <v>128</v>
      </c>
      <c r="Q11" s="30" t="s">
        <v>128</v>
      </c>
      <c r="R11" s="30" t="s">
        <v>128</v>
      </c>
    </row>
    <row r="12" spans="2:20" ht="122.15" customHeight="1" x14ac:dyDescent="0.35">
      <c r="B12" s="13" t="s">
        <v>467</v>
      </c>
      <c r="C12" s="208" t="s">
        <v>468</v>
      </c>
      <c r="D12" s="210"/>
      <c r="E12" s="208" t="s">
        <v>469</v>
      </c>
      <c r="F12" s="210"/>
      <c r="G12" s="208" t="s">
        <v>470</v>
      </c>
      <c r="H12" s="210"/>
      <c r="I12" s="208" t="s">
        <v>471</v>
      </c>
      <c r="J12" s="183"/>
      <c r="K12" s="208" t="s">
        <v>472</v>
      </c>
      <c r="L12" s="210"/>
      <c r="M12" s="208" t="s">
        <v>473</v>
      </c>
      <c r="N12" s="183"/>
      <c r="O12" s="208" t="s">
        <v>474</v>
      </c>
      <c r="P12" s="183"/>
      <c r="Q12" s="208" t="s">
        <v>475</v>
      </c>
      <c r="R12" s="183"/>
    </row>
  </sheetData>
  <mergeCells count="16">
    <mergeCell ref="C12:D12"/>
    <mergeCell ref="Q12:R12"/>
    <mergeCell ref="I12:J12"/>
    <mergeCell ref="K12:L12"/>
    <mergeCell ref="M12:N12"/>
    <mergeCell ref="E12:F12"/>
    <mergeCell ref="O2:P3"/>
    <mergeCell ref="Q2:R3"/>
    <mergeCell ref="G12:H12"/>
    <mergeCell ref="O12:P12"/>
    <mergeCell ref="K2:L3"/>
    <mergeCell ref="C2:D3"/>
    <mergeCell ref="E2:F3"/>
    <mergeCell ref="G2:H3"/>
    <mergeCell ref="I2:J3"/>
    <mergeCell ref="M2:N3"/>
  </mergeCells>
  <pageMargins left="0.7" right="0.7" top="0.75" bottom="0.75" header="0.3" footer="0.3"/>
  <drawing r:id="rId1"/>
  <legacy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47B59-FB55-4D51-8BAF-0951AAB85CD2}">
  <sheetPr>
    <tabColor rgb="FFF8E4F6"/>
  </sheetPr>
  <dimension ref="B1:X12"/>
  <sheetViews>
    <sheetView zoomScale="71" zoomScaleNormal="94" workbookViewId="0">
      <pane xSplit="2" ySplit="4" topLeftCell="V5" activePane="bottomRight" state="frozen"/>
      <selection activeCell="G3" sqref="G3"/>
      <selection pane="topRight" activeCell="G3" sqref="G3"/>
      <selection pane="bottomLeft" activeCell="G3" sqref="G3"/>
      <selection pane="bottomRight" activeCell="AD7" sqref="AD7"/>
    </sheetView>
  </sheetViews>
  <sheetFormatPr baseColWidth="10" defaultColWidth="11.453125" defaultRowHeight="14.5" x14ac:dyDescent="0.35"/>
  <cols>
    <col min="1" max="1" width="11.453125" style="32"/>
    <col min="2" max="2" width="24.26953125" style="32" customWidth="1"/>
    <col min="3" max="4" width="25.26953125" style="32" customWidth="1"/>
    <col min="5" max="6" width="32" style="32" customWidth="1"/>
    <col min="7" max="8" width="22.26953125" style="32" customWidth="1"/>
    <col min="9" max="10" width="18" style="32" customWidth="1"/>
    <col min="11" max="12" width="37.26953125" style="32" customWidth="1"/>
    <col min="13" max="14" width="17.7265625" style="32" customWidth="1"/>
    <col min="15" max="16" width="26.54296875" style="32" customWidth="1"/>
    <col min="17" max="18" width="21.1796875" style="32" customWidth="1"/>
    <col min="19" max="20" width="17.7265625" style="32" customWidth="1"/>
    <col min="21" max="22" width="39.54296875" style="32" customWidth="1"/>
    <col min="23" max="16384" width="11.453125" style="32"/>
  </cols>
  <sheetData>
    <row r="1" spans="2:24" s="126" customFormat="1" ht="71" customHeight="1" x14ac:dyDescent="0.35">
      <c r="B1" s="125" t="s">
        <v>740</v>
      </c>
      <c r="G1" s="125"/>
      <c r="H1" s="125"/>
      <c r="X1" s="114" t="s">
        <v>768</v>
      </c>
    </row>
    <row r="2" spans="2:24" ht="29.25" customHeight="1" x14ac:dyDescent="0.35">
      <c r="C2" s="218" t="s">
        <v>237</v>
      </c>
      <c r="D2" s="218"/>
      <c r="E2" s="218" t="s">
        <v>275</v>
      </c>
      <c r="F2" s="218"/>
      <c r="G2" s="218"/>
      <c r="H2" s="218"/>
      <c r="I2" s="219" t="s">
        <v>476</v>
      </c>
      <c r="J2" s="220"/>
      <c r="K2" s="220"/>
      <c r="L2" s="221"/>
      <c r="M2" s="218" t="s">
        <v>365</v>
      </c>
      <c r="N2" s="218"/>
      <c r="O2" s="218" t="s">
        <v>242</v>
      </c>
      <c r="P2" s="218"/>
      <c r="Q2" s="218" t="s">
        <v>285</v>
      </c>
      <c r="R2" s="218"/>
      <c r="S2" s="218" t="s">
        <v>326</v>
      </c>
      <c r="T2" s="218"/>
      <c r="U2" s="218" t="s">
        <v>210</v>
      </c>
      <c r="V2" s="218"/>
    </row>
    <row r="3" spans="2:24" ht="29.25" customHeight="1" x14ac:dyDescent="0.35">
      <c r="C3" s="218"/>
      <c r="D3" s="218"/>
      <c r="E3" s="218"/>
      <c r="F3" s="218"/>
      <c r="G3" s="218"/>
      <c r="H3" s="218"/>
      <c r="I3" s="219" t="s">
        <v>477</v>
      </c>
      <c r="J3" s="221"/>
      <c r="K3" s="219" t="s">
        <v>478</v>
      </c>
      <c r="L3" s="221"/>
      <c r="M3" s="218"/>
      <c r="N3" s="218"/>
      <c r="O3" s="218"/>
      <c r="P3" s="218"/>
      <c r="Q3" s="218"/>
      <c r="R3" s="218"/>
      <c r="S3" s="218"/>
      <c r="T3" s="218"/>
      <c r="U3" s="218"/>
      <c r="V3" s="218"/>
    </row>
    <row r="4" spans="2:24" ht="41.25" customHeight="1" x14ac:dyDescent="0.35">
      <c r="C4" s="30" t="s">
        <v>480</v>
      </c>
      <c r="D4" s="30" t="s">
        <v>380</v>
      </c>
      <c r="E4" s="30" t="s">
        <v>480</v>
      </c>
      <c r="F4" s="30" t="s">
        <v>380</v>
      </c>
      <c r="G4" s="30" t="s">
        <v>480</v>
      </c>
      <c r="H4" s="30" t="s">
        <v>380</v>
      </c>
      <c r="I4" s="30" t="s">
        <v>480</v>
      </c>
      <c r="J4" s="30" t="s">
        <v>380</v>
      </c>
      <c r="K4" s="30" t="s">
        <v>480</v>
      </c>
      <c r="L4" s="30" t="s">
        <v>380</v>
      </c>
      <c r="M4" s="30" t="s">
        <v>480</v>
      </c>
      <c r="N4" s="30" t="s">
        <v>380</v>
      </c>
      <c r="O4" s="30" t="s">
        <v>480</v>
      </c>
      <c r="P4" s="30" t="s">
        <v>380</v>
      </c>
      <c r="Q4" s="30" t="s">
        <v>480</v>
      </c>
      <c r="R4" s="30" t="s">
        <v>380</v>
      </c>
      <c r="S4" s="30" t="s">
        <v>480</v>
      </c>
      <c r="T4" s="30" t="s">
        <v>380</v>
      </c>
      <c r="U4" s="30" t="s">
        <v>480</v>
      </c>
      <c r="V4" s="30" t="s">
        <v>380</v>
      </c>
    </row>
    <row r="5" spans="2:24" ht="24.75" customHeight="1" x14ac:dyDescent="0.35">
      <c r="B5" s="74" t="s">
        <v>13</v>
      </c>
      <c r="C5" s="30">
        <f>SUM(C6:C11)</f>
        <v>4.8900000000000006</v>
      </c>
      <c r="D5" s="30" t="s">
        <v>128</v>
      </c>
      <c r="E5" s="30" t="s">
        <v>128</v>
      </c>
      <c r="F5" s="30" t="s">
        <v>128</v>
      </c>
      <c r="G5" s="30" t="s">
        <v>128</v>
      </c>
      <c r="H5" s="30" t="s">
        <v>128</v>
      </c>
      <c r="I5" s="30" t="s">
        <v>128</v>
      </c>
      <c r="J5" s="30" t="s">
        <v>128</v>
      </c>
      <c r="K5" s="30" t="s">
        <v>128</v>
      </c>
      <c r="L5" s="30" t="s">
        <v>128</v>
      </c>
      <c r="M5" s="30" t="s">
        <v>128</v>
      </c>
      <c r="N5" s="30" t="s">
        <v>128</v>
      </c>
      <c r="O5" s="30" t="s">
        <v>128</v>
      </c>
      <c r="P5" s="30" t="s">
        <v>128</v>
      </c>
      <c r="Q5" s="30" t="s">
        <v>128</v>
      </c>
      <c r="R5" s="30" t="s">
        <v>128</v>
      </c>
      <c r="S5" s="30" t="s">
        <v>128</v>
      </c>
      <c r="T5" s="30" t="s">
        <v>128</v>
      </c>
      <c r="U5" s="30" t="s">
        <v>128</v>
      </c>
      <c r="V5" s="30" t="s">
        <v>128</v>
      </c>
    </row>
    <row r="6" spans="2:24" ht="36" customHeight="1" x14ac:dyDescent="0.35">
      <c r="B6" s="30" t="s">
        <v>199</v>
      </c>
      <c r="C6" s="30">
        <v>3.98</v>
      </c>
      <c r="D6" s="30" t="s">
        <v>442</v>
      </c>
      <c r="E6" s="30">
        <v>0.55400000000000005</v>
      </c>
      <c r="F6" s="30" t="s">
        <v>466</v>
      </c>
      <c r="G6" s="30" t="s">
        <v>128</v>
      </c>
      <c r="H6" s="30" t="s">
        <v>128</v>
      </c>
      <c r="I6" s="30" t="s">
        <v>128</v>
      </c>
      <c r="J6" s="30" t="s">
        <v>128</v>
      </c>
      <c r="K6" s="30" t="s">
        <v>128</v>
      </c>
      <c r="L6" s="30" t="s">
        <v>128</v>
      </c>
      <c r="M6" s="30" t="s">
        <v>128</v>
      </c>
      <c r="N6" s="30" t="s">
        <v>128</v>
      </c>
      <c r="O6" s="30" t="s">
        <v>128</v>
      </c>
      <c r="P6" s="30" t="s">
        <v>128</v>
      </c>
      <c r="Q6" s="30" t="s">
        <v>128</v>
      </c>
      <c r="R6" s="30" t="s">
        <v>128</v>
      </c>
      <c r="S6" s="30" t="s">
        <v>128</v>
      </c>
      <c r="T6" s="30" t="s">
        <v>128</v>
      </c>
      <c r="U6" s="30" t="s">
        <v>128</v>
      </c>
      <c r="V6" s="30" t="s">
        <v>128</v>
      </c>
    </row>
    <row r="7" spans="2:24" ht="36" customHeight="1" x14ac:dyDescent="0.35">
      <c r="B7" s="30" t="s">
        <v>200</v>
      </c>
      <c r="C7" s="30" t="s">
        <v>128</v>
      </c>
      <c r="D7" s="30" t="s">
        <v>128</v>
      </c>
      <c r="E7" s="30" t="s">
        <v>128</v>
      </c>
      <c r="F7" s="30" t="s">
        <v>128</v>
      </c>
      <c r="G7" s="30" t="s">
        <v>128</v>
      </c>
      <c r="H7" s="30" t="s">
        <v>128</v>
      </c>
      <c r="I7" s="30" t="s">
        <v>128</v>
      </c>
      <c r="J7" s="30" t="s">
        <v>128</v>
      </c>
      <c r="K7" s="30" t="s">
        <v>128</v>
      </c>
      <c r="L7" s="30" t="s">
        <v>128</v>
      </c>
      <c r="M7" s="30" t="s">
        <v>128</v>
      </c>
      <c r="N7" s="30" t="s">
        <v>128</v>
      </c>
      <c r="O7" s="30" t="s">
        <v>128</v>
      </c>
      <c r="P7" s="30" t="s">
        <v>128</v>
      </c>
      <c r="Q7" s="30" t="s">
        <v>128</v>
      </c>
      <c r="R7" s="30" t="s">
        <v>128</v>
      </c>
      <c r="S7" s="30" t="s">
        <v>128</v>
      </c>
      <c r="T7" s="30" t="s">
        <v>128</v>
      </c>
      <c r="U7" s="30" t="s">
        <v>128</v>
      </c>
      <c r="V7" s="30" t="s">
        <v>128</v>
      </c>
    </row>
    <row r="8" spans="2:24" ht="36" customHeight="1" x14ac:dyDescent="0.35">
      <c r="B8" s="30" t="s">
        <v>14</v>
      </c>
      <c r="C8" s="30">
        <v>0.43</v>
      </c>
      <c r="D8" s="30" t="s">
        <v>442</v>
      </c>
      <c r="E8" s="30" t="s">
        <v>128</v>
      </c>
      <c r="F8" s="30" t="s">
        <v>128</v>
      </c>
      <c r="G8" s="30" t="s">
        <v>128</v>
      </c>
      <c r="H8" s="30" t="s">
        <v>128</v>
      </c>
      <c r="I8" s="30" t="s">
        <v>128</v>
      </c>
      <c r="J8" s="30" t="s">
        <v>128</v>
      </c>
      <c r="K8" s="30" t="s">
        <v>128</v>
      </c>
      <c r="L8" s="30" t="s">
        <v>128</v>
      </c>
      <c r="M8" s="30" t="s">
        <v>128</v>
      </c>
      <c r="N8" s="30" t="s">
        <v>128</v>
      </c>
      <c r="O8" s="30" t="s">
        <v>128</v>
      </c>
      <c r="P8" s="30" t="s">
        <v>128</v>
      </c>
      <c r="Q8" s="30" t="s">
        <v>128</v>
      </c>
      <c r="R8" s="30" t="s">
        <v>128</v>
      </c>
      <c r="S8" s="30" t="s">
        <v>128</v>
      </c>
      <c r="T8" s="30" t="s">
        <v>128</v>
      </c>
      <c r="U8" s="30" t="s">
        <v>128</v>
      </c>
      <c r="V8" s="30" t="s">
        <v>128</v>
      </c>
    </row>
    <row r="9" spans="2:24" ht="36" customHeight="1" x14ac:dyDescent="0.35">
      <c r="B9" s="30" t="s">
        <v>201</v>
      </c>
      <c r="C9" s="30" t="s">
        <v>128</v>
      </c>
      <c r="D9" s="30" t="s">
        <v>128</v>
      </c>
      <c r="E9" s="30" t="s">
        <v>128</v>
      </c>
      <c r="F9" s="30" t="s">
        <v>128</v>
      </c>
      <c r="G9" s="30" t="s">
        <v>128</v>
      </c>
      <c r="H9" s="30" t="s">
        <v>128</v>
      </c>
      <c r="I9" s="30" t="s">
        <v>128</v>
      </c>
      <c r="J9" s="30" t="s">
        <v>128</v>
      </c>
      <c r="K9" s="30" t="s">
        <v>128</v>
      </c>
      <c r="L9" s="30" t="s">
        <v>128</v>
      </c>
      <c r="M9" s="30" t="s">
        <v>128</v>
      </c>
      <c r="N9" s="30" t="s">
        <v>128</v>
      </c>
      <c r="O9" s="30" t="s">
        <v>128</v>
      </c>
      <c r="P9" s="30" t="s">
        <v>128</v>
      </c>
      <c r="Q9" s="30" t="s">
        <v>128</v>
      </c>
      <c r="R9" s="30" t="s">
        <v>128</v>
      </c>
      <c r="S9" s="30" t="s">
        <v>128</v>
      </c>
      <c r="T9" s="30" t="s">
        <v>128</v>
      </c>
      <c r="U9" s="30" t="s">
        <v>128</v>
      </c>
      <c r="V9" s="30" t="s">
        <v>128</v>
      </c>
    </row>
    <row r="10" spans="2:24" ht="36" customHeight="1" x14ac:dyDescent="0.35">
      <c r="B10" s="30" t="s">
        <v>202</v>
      </c>
      <c r="C10" s="30" t="s">
        <v>128</v>
      </c>
      <c r="D10" s="30" t="s">
        <v>128</v>
      </c>
      <c r="E10" s="30" t="s">
        <v>128</v>
      </c>
      <c r="F10" s="30" t="s">
        <v>128</v>
      </c>
      <c r="G10" s="30" t="s">
        <v>128</v>
      </c>
      <c r="H10" s="30" t="s">
        <v>128</v>
      </c>
      <c r="I10" s="30" t="s">
        <v>128</v>
      </c>
      <c r="J10" s="30" t="s">
        <v>128</v>
      </c>
      <c r="K10" s="30" t="s">
        <v>128</v>
      </c>
      <c r="L10" s="30" t="s">
        <v>128</v>
      </c>
      <c r="M10" s="30" t="s">
        <v>128</v>
      </c>
      <c r="N10" s="30" t="s">
        <v>128</v>
      </c>
      <c r="O10" s="30" t="s">
        <v>128</v>
      </c>
      <c r="P10" s="30" t="s">
        <v>128</v>
      </c>
      <c r="Q10" s="30" t="s">
        <v>128</v>
      </c>
      <c r="R10" s="30" t="s">
        <v>128</v>
      </c>
      <c r="S10" s="30" t="s">
        <v>128</v>
      </c>
      <c r="T10" s="30" t="s">
        <v>128</v>
      </c>
      <c r="U10" s="30" t="s">
        <v>128</v>
      </c>
      <c r="V10" s="30" t="s">
        <v>128</v>
      </c>
    </row>
    <row r="11" spans="2:24" ht="36" customHeight="1" x14ac:dyDescent="0.35">
      <c r="B11" s="30" t="s">
        <v>203</v>
      </c>
      <c r="C11" s="30">
        <v>0.48</v>
      </c>
      <c r="D11" s="30" t="s">
        <v>442</v>
      </c>
      <c r="E11" s="30" t="s">
        <v>128</v>
      </c>
      <c r="F11" s="30" t="s">
        <v>128</v>
      </c>
      <c r="G11" s="30" t="s">
        <v>128</v>
      </c>
      <c r="H11" s="30" t="s">
        <v>128</v>
      </c>
      <c r="I11" s="30" t="s">
        <v>128</v>
      </c>
      <c r="J11" s="30" t="s">
        <v>128</v>
      </c>
      <c r="K11" s="30" t="s">
        <v>128</v>
      </c>
      <c r="L11" s="30" t="s">
        <v>128</v>
      </c>
      <c r="M11" s="30" t="s">
        <v>128</v>
      </c>
      <c r="N11" s="30" t="s">
        <v>128</v>
      </c>
      <c r="O11" s="30" t="s">
        <v>128</v>
      </c>
      <c r="P11" s="30" t="s">
        <v>128</v>
      </c>
      <c r="Q11" s="30" t="s">
        <v>128</v>
      </c>
      <c r="R11" s="30" t="s">
        <v>128</v>
      </c>
      <c r="S11" s="30" t="s">
        <v>128</v>
      </c>
      <c r="T11" s="30" t="s">
        <v>128</v>
      </c>
      <c r="U11" s="30" t="s">
        <v>128</v>
      </c>
      <c r="V11" s="30" t="s">
        <v>128</v>
      </c>
    </row>
    <row r="12" spans="2:24" ht="99" customHeight="1" x14ac:dyDescent="0.35">
      <c r="B12" s="30" t="s">
        <v>481</v>
      </c>
      <c r="C12" s="208" t="s">
        <v>468</v>
      </c>
      <c r="D12" s="210"/>
      <c r="E12" s="211" t="s">
        <v>469</v>
      </c>
      <c r="F12" s="211"/>
      <c r="G12" s="208" t="s">
        <v>470</v>
      </c>
      <c r="H12" s="210"/>
      <c r="I12" s="208" t="s">
        <v>482</v>
      </c>
      <c r="J12" s="210"/>
      <c r="K12" s="208" t="s">
        <v>483</v>
      </c>
      <c r="L12" s="210"/>
      <c r="M12" s="208" t="s">
        <v>471</v>
      </c>
      <c r="N12" s="210"/>
      <c r="O12" s="208" t="s">
        <v>472</v>
      </c>
      <c r="P12" s="210"/>
      <c r="Q12" s="208" t="s">
        <v>473</v>
      </c>
      <c r="R12" s="210"/>
      <c r="S12" s="208" t="s">
        <v>484</v>
      </c>
      <c r="T12" s="210"/>
      <c r="U12" s="208" t="s">
        <v>475</v>
      </c>
      <c r="V12" s="210"/>
    </row>
  </sheetData>
  <mergeCells count="21">
    <mergeCell ref="C12:D12"/>
    <mergeCell ref="E12:F12"/>
    <mergeCell ref="K12:L12"/>
    <mergeCell ref="U12:V12"/>
    <mergeCell ref="U2:V3"/>
    <mergeCell ref="G12:H12"/>
    <mergeCell ref="I12:J12"/>
    <mergeCell ref="S12:T12"/>
    <mergeCell ref="M12:N12"/>
    <mergeCell ref="O12:P12"/>
    <mergeCell ref="Q12:R12"/>
    <mergeCell ref="S2:T3"/>
    <mergeCell ref="Q2:R3"/>
    <mergeCell ref="C2:D3"/>
    <mergeCell ref="E2:F3"/>
    <mergeCell ref="G2:H3"/>
    <mergeCell ref="M2:N3"/>
    <mergeCell ref="O2:P3"/>
    <mergeCell ref="I2:L2"/>
    <mergeCell ref="I3:J3"/>
    <mergeCell ref="K3:L3"/>
  </mergeCell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565F6-C59F-47B6-B0B7-54D7EDB5E5B7}">
  <sheetPr>
    <tabColor rgb="FFFF5050"/>
  </sheetPr>
  <dimension ref="B1:AF161"/>
  <sheetViews>
    <sheetView zoomScale="80" zoomScaleNormal="80" workbookViewId="0">
      <pane xSplit="2" ySplit="5" topLeftCell="T158" activePane="bottomRight" state="frozen"/>
      <selection pane="topRight" activeCell="C1" sqref="C1"/>
      <selection pane="bottomLeft" activeCell="A6" sqref="A6"/>
      <selection pane="bottomRight" activeCell="W159" sqref="W159:Z159"/>
    </sheetView>
  </sheetViews>
  <sheetFormatPr baseColWidth="10" defaultRowHeight="14.5" x14ac:dyDescent="0.35"/>
  <cols>
    <col min="1" max="1" width="12" style="5" customWidth="1"/>
    <col min="2" max="2" width="27.453125" style="5" customWidth="1"/>
    <col min="3" max="30" width="14.6328125" style="14" customWidth="1"/>
    <col min="31" max="16384" width="10.90625" style="5"/>
  </cols>
  <sheetData>
    <row r="1" spans="2:32" s="126" customFormat="1" ht="72.5" customHeight="1" x14ac:dyDescent="0.35">
      <c r="B1" s="125" t="s">
        <v>740</v>
      </c>
      <c r="G1" s="125"/>
      <c r="H1" s="125"/>
      <c r="AF1" s="114"/>
    </row>
    <row r="2" spans="2:32" ht="41.5" customHeight="1" x14ac:dyDescent="0.35">
      <c r="C2" s="229" t="s">
        <v>767</v>
      </c>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row>
    <row r="3" spans="2:32" s="127" customFormat="1" ht="23.5" customHeight="1" x14ac:dyDescent="0.35">
      <c r="C3" s="231" t="s">
        <v>787</v>
      </c>
      <c r="D3" s="232"/>
      <c r="E3" s="232"/>
      <c r="F3" s="232"/>
      <c r="G3" s="232"/>
      <c r="H3" s="232"/>
      <c r="I3" s="232"/>
      <c r="J3" s="232"/>
      <c r="K3" s="232"/>
      <c r="L3" s="232"/>
      <c r="M3" s="232"/>
      <c r="N3" s="232"/>
      <c r="O3" s="232"/>
      <c r="P3" s="232"/>
      <c r="Q3" s="232"/>
      <c r="R3" s="232"/>
      <c r="S3" s="232"/>
      <c r="T3" s="232"/>
      <c r="U3" s="232"/>
      <c r="V3" s="233"/>
      <c r="W3" s="228" t="s">
        <v>50</v>
      </c>
      <c r="X3" s="228"/>
      <c r="Y3" s="228"/>
      <c r="Z3" s="228"/>
      <c r="AA3" s="228"/>
      <c r="AB3" s="228"/>
      <c r="AC3" s="228"/>
      <c r="AD3" s="228"/>
    </row>
    <row r="4" spans="2:32" s="127" customFormat="1" ht="23.5" customHeight="1" x14ac:dyDescent="0.35">
      <c r="C4" s="230" t="s">
        <v>1</v>
      </c>
      <c r="D4" s="230"/>
      <c r="E4" s="230"/>
      <c r="F4" s="230"/>
      <c r="G4" s="230"/>
      <c r="H4" s="230"/>
      <c r="I4" s="230"/>
      <c r="J4" s="230"/>
      <c r="K4" s="230"/>
      <c r="L4" s="230"/>
      <c r="M4" s="230"/>
      <c r="N4" s="230"/>
      <c r="O4" s="228" t="s">
        <v>7</v>
      </c>
      <c r="P4" s="228"/>
      <c r="Q4" s="234" t="s">
        <v>788</v>
      </c>
      <c r="R4" s="235"/>
      <c r="S4" s="235"/>
      <c r="T4" s="235"/>
      <c r="U4" s="235"/>
      <c r="V4" s="236"/>
      <c r="W4" s="228" t="s">
        <v>9</v>
      </c>
      <c r="X4" s="228"/>
      <c r="Y4" s="228"/>
      <c r="Z4" s="228"/>
      <c r="AA4" s="228" t="s">
        <v>72</v>
      </c>
      <c r="AB4" s="228"/>
      <c r="AC4" s="228"/>
      <c r="AD4" s="228"/>
    </row>
    <row r="5" spans="2:32" s="127" customFormat="1" ht="40.5" customHeight="1" x14ac:dyDescent="0.35">
      <c r="C5" s="30" t="s">
        <v>84</v>
      </c>
      <c r="D5" s="30" t="s">
        <v>87</v>
      </c>
      <c r="E5" s="30" t="s">
        <v>2</v>
      </c>
      <c r="F5" s="30" t="s">
        <v>91</v>
      </c>
      <c r="G5" s="30" t="s">
        <v>757</v>
      </c>
      <c r="H5" s="30" t="s">
        <v>94</v>
      </c>
      <c r="I5" s="30" t="s">
        <v>758</v>
      </c>
      <c r="J5" s="30" t="s">
        <v>759</v>
      </c>
      <c r="K5" s="30" t="s">
        <v>5</v>
      </c>
      <c r="L5" s="30" t="s">
        <v>6</v>
      </c>
      <c r="M5" s="30" t="s">
        <v>689</v>
      </c>
      <c r="N5" s="30" t="s">
        <v>760</v>
      </c>
      <c r="O5" s="30" t="s">
        <v>418</v>
      </c>
      <c r="P5" s="30" t="s">
        <v>694</v>
      </c>
      <c r="Q5" s="30" t="s">
        <v>789</v>
      </c>
      <c r="R5" s="30" t="s">
        <v>535</v>
      </c>
      <c r="S5" s="30" t="s">
        <v>426</v>
      </c>
      <c r="T5" s="30" t="s">
        <v>531</v>
      </c>
      <c r="U5" s="30" t="s">
        <v>427</v>
      </c>
      <c r="V5" s="30" t="s">
        <v>530</v>
      </c>
      <c r="W5" s="30" t="s">
        <v>761</v>
      </c>
      <c r="X5" s="30" t="s">
        <v>762</v>
      </c>
      <c r="Y5" s="30" t="s">
        <v>446</v>
      </c>
      <c r="Z5" s="32" t="s">
        <v>766</v>
      </c>
      <c r="AA5" s="30" t="s">
        <v>763</v>
      </c>
      <c r="AB5" s="30" t="s">
        <v>764</v>
      </c>
      <c r="AC5" s="30" t="s">
        <v>14</v>
      </c>
      <c r="AD5" s="30" t="s">
        <v>765</v>
      </c>
    </row>
    <row r="6" spans="2:32" s="127" customFormat="1" ht="25" customHeight="1" x14ac:dyDescent="0.35">
      <c r="C6" s="30" t="s">
        <v>690</v>
      </c>
      <c r="D6" s="30" t="s">
        <v>690</v>
      </c>
      <c r="E6" s="30" t="s">
        <v>690</v>
      </c>
      <c r="F6" s="30" t="s">
        <v>690</v>
      </c>
      <c r="G6" s="30" t="s">
        <v>690</v>
      </c>
      <c r="H6" s="30" t="s">
        <v>690</v>
      </c>
      <c r="I6" s="30" t="s">
        <v>690</v>
      </c>
      <c r="J6" s="30" t="s">
        <v>690</v>
      </c>
      <c r="K6" s="30" t="s">
        <v>690</v>
      </c>
      <c r="L6" s="30" t="s">
        <v>690</v>
      </c>
      <c r="M6" s="30" t="s">
        <v>690</v>
      </c>
      <c r="N6" s="30" t="s">
        <v>690</v>
      </c>
      <c r="O6" s="30" t="s">
        <v>690</v>
      </c>
      <c r="P6" s="30" t="s">
        <v>690</v>
      </c>
      <c r="Q6" s="30"/>
      <c r="R6" s="30"/>
      <c r="S6" s="30"/>
      <c r="T6" s="30"/>
      <c r="U6" s="30"/>
      <c r="V6" s="30"/>
      <c r="W6" s="169" t="s">
        <v>690</v>
      </c>
      <c r="X6" s="169"/>
      <c r="Y6" s="169"/>
      <c r="Z6" s="169"/>
      <c r="AA6" s="169"/>
      <c r="AB6" s="169"/>
      <c r="AC6" s="169"/>
      <c r="AD6" s="169"/>
    </row>
    <row r="7" spans="2:32" x14ac:dyDescent="0.35">
      <c r="B7" s="13" t="s">
        <v>205</v>
      </c>
      <c r="C7" s="13" t="str">
        <f>IFERROR(VLOOKUP($B$7,'2.1 Bilan Fibres végétales 2023'!$A$5:$N$132,3,FALSE),"-")</f>
        <v>-</v>
      </c>
      <c r="D7" s="13" t="str">
        <f>IFERROR(VLOOKUP(B7,'2.1 Bilan Fibres végétales 2023'!$A$5:$N$132,4,FALSE),"-")</f>
        <v>-</v>
      </c>
      <c r="E7" s="13" t="str">
        <f>IFERROR(VLOOKUP(B7,'2.1 Bilan Fibres végétales 2023'!$A$5:$N$132,5,FALSE),"-")</f>
        <v>-</v>
      </c>
      <c r="F7" s="13" t="str">
        <f>IFERROR(VLOOKUP(B7,'2.1 Bilan Fibres végétales 2023'!$A$5:$N$132,6,FALSE),"-")</f>
        <v>-</v>
      </c>
      <c r="G7" s="13" t="str">
        <f>IFERROR(VLOOKUP(B7,'2.1 Bilan Fibres végétales 2023'!$A$5:$N$132,7,FALSE),"-")</f>
        <v>-</v>
      </c>
      <c r="H7" s="13" t="str">
        <f>IFERROR(VLOOKUP(B7,'2.1 Bilan Fibres végétales 2023'!$A$5:$N$132,8,FALSE),"-")</f>
        <v>-</v>
      </c>
      <c r="I7" s="13" t="str">
        <f>IFERROR(VLOOKUP(B7,'2.1 Bilan Fibres végétales 2023'!$A$5:$N$132,9,FALSE),"-")</f>
        <v>-</v>
      </c>
      <c r="J7" s="13" t="str">
        <f>IFERROR(VLOOKUP(B7,'2.1 Bilan Fibres végétales 2023'!$A$5:$N$132,10,FALSE),"-")</f>
        <v>-</v>
      </c>
      <c r="K7" s="13" t="str">
        <f>IFERROR(VLOOKUP(B7,'2.1 Bilan Fibres végétales 2023'!$A$5:$N$132,11,FALSE),"-")</f>
        <v>-</v>
      </c>
      <c r="L7" s="13" t="str">
        <f>IFERROR(VLOOKUP(B7,'2.1 Bilan Fibres végétales 2023'!$A$5:$N$132,12,FALSE),"-")</f>
        <v>-</v>
      </c>
      <c r="M7" s="13" t="str">
        <f>IFERROR(VLOOKUP(B7,'2.1 Bilan Fibres végétales 2023'!$A$5:$N$132,13,FALSE),"-")</f>
        <v>-</v>
      </c>
      <c r="N7" s="13" t="str">
        <f>IFERROR(VLOOKUP(B7,'2.1 Bilan Fibres végétales 2023'!$A$5:$N$132,14,FALSE),"-")</f>
        <v>-</v>
      </c>
      <c r="O7" s="13">
        <f>IFERROR(VLOOKUP(B7,'3.1 Bilan Fibres animales 2023'!$C$6:$F$83,3,FALSE),"-")</f>
        <v>12755.23</v>
      </c>
      <c r="P7" s="13">
        <f>IFERROR(VLOOKUP(B7,'3.1 Bilan Fibres animales 2023'!$C$6:$F$83,4,FALSE),"-")</f>
        <v>49.31</v>
      </c>
      <c r="Q7" s="13">
        <f>IFERROR(VLOOKUP(B7,'4.1 Bilan peaux brutes (2023)'!$C$6:$AA$201,20,FALSE),"-")</f>
        <v>12732.015187499999</v>
      </c>
      <c r="R7" s="13">
        <f>IFERROR(VLOOKUP(B7,'4.1 Bilan peaux brutes (2023)'!$C$6:$AA$201,21,FALSE),"-")</f>
        <v>1576.3447374999998</v>
      </c>
      <c r="S7" s="13">
        <f>IFERROR(VLOOKUP(B7,'4.1 Bilan peaux brutes (2023)'!$C$6:$AA$201,22,FALSE),"-")</f>
        <v>3849.1422000000002</v>
      </c>
      <c r="T7" s="13">
        <f>IFERROR(VLOOKUP(B7,'4.1 Bilan peaux brutes (2023)'!$C$6:$AA$201,23,FALSE),"-")</f>
        <v>2566.0948000000003</v>
      </c>
      <c r="U7" s="13">
        <f>IFERROR(VLOOKUP(B7,'4.1 Bilan peaux brutes (2023)'!$C$6:$AA$201,24,FALSE),"-")</f>
        <v>2179.8816000000002</v>
      </c>
      <c r="V7" s="13">
        <f>IFERROR(VLOOKUP(B7,'4.1 Bilan peaux brutes (2023)'!$C$6:$AA$201,25,FALSE),"-")</f>
        <v>1453.2544</v>
      </c>
      <c r="W7" s="13" t="s">
        <v>785</v>
      </c>
      <c r="X7" s="13" t="s">
        <v>785</v>
      </c>
      <c r="Y7" s="13" t="s">
        <v>785</v>
      </c>
      <c r="Z7" s="13" t="s">
        <v>785</v>
      </c>
      <c r="AA7" s="13" t="s">
        <v>785</v>
      </c>
      <c r="AB7" s="13" t="s">
        <v>785</v>
      </c>
      <c r="AC7" s="13" t="s">
        <v>785</v>
      </c>
      <c r="AD7" s="13" t="s">
        <v>785</v>
      </c>
    </row>
    <row r="8" spans="2:32" x14ac:dyDescent="0.35">
      <c r="B8" s="13" t="s">
        <v>391</v>
      </c>
      <c r="C8" s="13">
        <f>IFERROR(VLOOKUP(B8,'2.1 Bilan Fibres végétales 2023'!$A$5:$N$132,3,FALSE),"-")</f>
        <v>15585</v>
      </c>
      <c r="D8" s="13" t="str">
        <f>IFERROR(VLOOKUP(B8,'2.1 Bilan Fibres végétales 2023'!$A$5:$N$132,4,FALSE),"-")</f>
        <v>-</v>
      </c>
      <c r="E8" s="13" t="str">
        <f>IFERROR(VLOOKUP(B8,'2.1 Bilan Fibres végétales 2023'!$A$5:$N$132,5,FALSE),"-")</f>
        <v>-</v>
      </c>
      <c r="F8" s="13">
        <f>IFERROR(VLOOKUP(B8,'2.1 Bilan Fibres végétales 2023'!$A$5:$N$132,6,FALSE),"-")</f>
        <v>2403.8000000000002</v>
      </c>
      <c r="G8" s="13" t="str">
        <f>IFERROR(VLOOKUP(B8,'2.1 Bilan Fibres végétales 2023'!$A$5:$N$132,7,FALSE),"-")</f>
        <v>-</v>
      </c>
      <c r="H8" s="13" t="str">
        <f>IFERROR(VLOOKUP(B8,'2.1 Bilan Fibres végétales 2023'!$A$5:$N$132,8,FALSE),"-")</f>
        <v>-</v>
      </c>
      <c r="I8" s="13">
        <f>IFERROR(VLOOKUP(B8,'2.1 Bilan Fibres végétales 2023'!$A$5:$N$132,9,FALSE),"-")</f>
        <v>1230.3399999999999</v>
      </c>
      <c r="J8" s="13">
        <f>IFERROR(VLOOKUP(B8,'2.1 Bilan Fibres végétales 2023'!$A$5:$N$132,10,FALSE),"-")</f>
        <v>795.16</v>
      </c>
      <c r="K8" s="13" t="str">
        <f>IFERROR(VLOOKUP(B8,'2.1 Bilan Fibres végétales 2023'!$A$5:$N$132,11,FALSE),"-")</f>
        <v>-</v>
      </c>
      <c r="L8" s="13" t="str">
        <f>IFERROR(VLOOKUP(B8,'2.1 Bilan Fibres végétales 2023'!$A$5:$N$132,12,FALSE),"-")</f>
        <v>-</v>
      </c>
      <c r="M8" s="13" t="str">
        <f>IFERROR(VLOOKUP(B8,'2.1 Bilan Fibres végétales 2023'!$A$5:$N$132,13,FALSE),"-")</f>
        <v>-</v>
      </c>
      <c r="N8" s="13" t="str">
        <f>IFERROR(VLOOKUP(B8,'2.1 Bilan Fibres végétales 2023'!$A$5:$N$132,14,FALSE),"-")</f>
        <v>-</v>
      </c>
      <c r="O8" s="13">
        <f>IFERROR(VLOOKUP(B8,'3.1 Bilan Fibres animales 2023'!$C$6:$F$83,3,FALSE),"-")</f>
        <v>45251.69</v>
      </c>
      <c r="P8" s="13" t="str">
        <f>IFERROR(VLOOKUP(B8,'3.1 Bilan Fibres animales 2023'!$C$6:$F$83,4,FALSE),"-")</f>
        <v>-</v>
      </c>
      <c r="Q8" s="13">
        <f>IFERROR(VLOOKUP(B8,'4.1 Bilan peaux brutes (2023)'!$C$6:$AA$201,20,FALSE),"-")</f>
        <v>78729.059062500004</v>
      </c>
      <c r="R8" s="13">
        <f>IFERROR(VLOOKUP(B8,'4.1 Bilan peaux brutes (2023)'!$C$6:$AA$201,21,FALSE),"-")</f>
        <v>9747.4073124999995</v>
      </c>
      <c r="S8" s="13">
        <f>IFERROR(VLOOKUP(B8,'4.1 Bilan peaux brutes (2023)'!$C$6:$AA$201,22,FALSE),"-")</f>
        <v>2924.2164000000002</v>
      </c>
      <c r="T8" s="13">
        <f>IFERROR(VLOOKUP(B8,'4.1 Bilan peaux brutes (2023)'!$C$6:$AA$201,23,FALSE),"-")</f>
        <v>1949.4776000000002</v>
      </c>
      <c r="U8" s="13">
        <f>IFERROR(VLOOKUP(B8,'4.1 Bilan peaux brutes (2023)'!$C$6:$AA$201,24,FALSE),"-")</f>
        <v>455.25060000000002</v>
      </c>
      <c r="V8" s="13">
        <f>IFERROR(VLOOKUP(B8,'4.1 Bilan peaux brutes (2023)'!$C$6:$AA$201,25,FALSE),"-")</f>
        <v>303.50040000000001</v>
      </c>
      <c r="W8" s="13" t="s">
        <v>785</v>
      </c>
      <c r="X8" s="13" t="s">
        <v>785</v>
      </c>
      <c r="Y8" s="13" t="s">
        <v>785</v>
      </c>
      <c r="Z8" s="13" t="s">
        <v>785</v>
      </c>
      <c r="AA8" s="13" t="s">
        <v>785</v>
      </c>
      <c r="AB8" s="13" t="s">
        <v>785</v>
      </c>
      <c r="AC8" s="13" t="s">
        <v>785</v>
      </c>
      <c r="AD8" s="13" t="s">
        <v>785</v>
      </c>
    </row>
    <row r="9" spans="2:32" x14ac:dyDescent="0.35">
      <c r="B9" s="13" t="s">
        <v>207</v>
      </c>
      <c r="C9" s="13" t="str">
        <f>IFERROR(VLOOKUP(B9,'2.1 Bilan Fibres végétales 2023'!$A$5:$N$132,3,FALSE),"-")</f>
        <v>-</v>
      </c>
      <c r="D9" s="13" t="str">
        <f>IFERROR(VLOOKUP(B9,'2.1 Bilan Fibres végétales 2023'!$A$5:$N$132,4,FALSE),"-")</f>
        <v>-</v>
      </c>
      <c r="E9" s="13" t="str">
        <f>IFERROR(VLOOKUP(B9,'2.1 Bilan Fibres végétales 2023'!$A$5:$N$132,5,FALSE),"-")</f>
        <v>-</v>
      </c>
      <c r="F9" s="13" t="str">
        <f>IFERROR(VLOOKUP(B9,'2.1 Bilan Fibres végétales 2023'!$A$5:$N$132,6,FALSE),"-")</f>
        <v>-</v>
      </c>
      <c r="G9" s="13" t="str">
        <f>IFERROR(VLOOKUP(B9,'2.1 Bilan Fibres végétales 2023'!$A$5:$N$132,7,FALSE),"-")</f>
        <v>-</v>
      </c>
      <c r="H9" s="13" t="str">
        <f>IFERROR(VLOOKUP(B9,'2.1 Bilan Fibres végétales 2023'!$A$5:$N$132,8,FALSE),"-")</f>
        <v>-</v>
      </c>
      <c r="I9" s="13" t="str">
        <f>IFERROR(VLOOKUP(B9,'2.1 Bilan Fibres végétales 2023'!$A$5:$N$132,9,FALSE),"-")</f>
        <v>-</v>
      </c>
      <c r="J9" s="13" t="str">
        <f>IFERROR(VLOOKUP(B9,'2.1 Bilan Fibres végétales 2023'!$A$5:$N$132,10,FALSE),"-")</f>
        <v>-</v>
      </c>
      <c r="K9" s="13" t="str">
        <f>IFERROR(VLOOKUP(B9,'2.1 Bilan Fibres végétales 2023'!$A$5:$N$132,11,FALSE),"-")</f>
        <v>-</v>
      </c>
      <c r="L9" s="13" t="str">
        <f>IFERROR(VLOOKUP(B9,'2.1 Bilan Fibres végétales 2023'!$A$5:$N$132,12,FALSE),"-")</f>
        <v>-</v>
      </c>
      <c r="M9" s="13" t="str">
        <f>IFERROR(VLOOKUP(B9,'2.1 Bilan Fibres végétales 2023'!$A$5:$N$132,13,FALSE),"-")</f>
        <v>-</v>
      </c>
      <c r="N9" s="13" t="str">
        <f>IFERROR(VLOOKUP(B9,'2.1 Bilan Fibres végétales 2023'!$A$5:$N$132,14,FALSE),"-")</f>
        <v>-</v>
      </c>
      <c r="O9" s="13">
        <f>IFERROR(VLOOKUP(B9,'3.1 Bilan Fibres animales 2023'!$C$6:$F$83,3,FALSE),"-")</f>
        <v>2683.12</v>
      </c>
      <c r="P9" s="13" t="str">
        <f>IFERROR(VLOOKUP(B9,'3.1 Bilan Fibres animales 2023'!$C$6:$F$83,4,FALSE),"-")</f>
        <v>-</v>
      </c>
      <c r="Q9" s="13">
        <f>IFERROR(VLOOKUP(B9,'4.1 Bilan peaux brutes (2023)'!$C$6:$AA$201,20,FALSE),"-")</f>
        <v>807.31</v>
      </c>
      <c r="R9" s="13">
        <f>IFERROR(VLOOKUP(B9,'4.1 Bilan peaux brutes (2023)'!$C$6:$AA$201,21,FALSE),"-")</f>
        <v>308.87349999999998</v>
      </c>
      <c r="S9" s="13">
        <f>IFERROR(VLOOKUP(B9,'4.1 Bilan peaux brutes (2023)'!$C$6:$AA$201,22,FALSE),"-")</f>
        <v>656.9706000000001</v>
      </c>
      <c r="T9" s="13">
        <f>IFERROR(VLOOKUP(B9,'4.1 Bilan peaux brutes (2023)'!$C$6:$AA$201,23,FALSE),"-")</f>
        <v>437.98040000000003</v>
      </c>
      <c r="U9" s="13">
        <f>IFERROR(VLOOKUP(B9,'4.1 Bilan peaux brutes (2023)'!$C$6:$AA$201,24,FALSE),"-")</f>
        <v>373.99560000000002</v>
      </c>
      <c r="V9" s="13">
        <f>IFERROR(VLOOKUP(B9,'4.1 Bilan peaux brutes (2023)'!$C$6:$AA$201,25,FALSE),"-")</f>
        <v>249.33040000000003</v>
      </c>
      <c r="W9" s="13" t="s">
        <v>785</v>
      </c>
      <c r="X9" s="13" t="s">
        <v>785</v>
      </c>
      <c r="Y9" s="13" t="s">
        <v>785</v>
      </c>
      <c r="Z9" s="13" t="s">
        <v>785</v>
      </c>
      <c r="AA9" s="13" t="s">
        <v>785</v>
      </c>
      <c r="AB9" s="13" t="s">
        <v>785</v>
      </c>
      <c r="AC9" s="13" t="s">
        <v>785</v>
      </c>
      <c r="AD9" s="13" t="s">
        <v>785</v>
      </c>
    </row>
    <row r="10" spans="2:32" x14ac:dyDescent="0.35">
      <c r="B10" s="13" t="s">
        <v>208</v>
      </c>
      <c r="C10" s="13" t="str">
        <f>IFERROR(VLOOKUP(B10,'2.1 Bilan Fibres végétales 2023'!$A$5:$N$132,3,FALSE),"-")</f>
        <v>-</v>
      </c>
      <c r="D10" s="13" t="str">
        <f>IFERROR(VLOOKUP(B10,'2.1 Bilan Fibres végétales 2023'!$A$5:$N$132,4,FALSE),"-")</f>
        <v>-</v>
      </c>
      <c r="E10" s="13" t="str">
        <f>IFERROR(VLOOKUP(B10,'2.1 Bilan Fibres végétales 2023'!$A$5:$N$132,5,FALSE),"-")</f>
        <v>-</v>
      </c>
      <c r="F10" s="13" t="str">
        <f>IFERROR(VLOOKUP(B10,'2.1 Bilan Fibres végétales 2023'!$A$5:$N$132,6,FALSE),"-")</f>
        <v>-</v>
      </c>
      <c r="G10" s="13" t="str">
        <f>IFERROR(VLOOKUP(B10,'2.1 Bilan Fibres végétales 2023'!$A$5:$N$132,7,FALSE),"-")</f>
        <v>-</v>
      </c>
      <c r="H10" s="13" t="str">
        <f>IFERROR(VLOOKUP(B10,'2.1 Bilan Fibres végétales 2023'!$A$5:$N$132,8,FALSE),"-")</f>
        <v>-</v>
      </c>
      <c r="I10" s="13" t="str">
        <f>IFERROR(VLOOKUP(B10,'2.1 Bilan Fibres végétales 2023'!$A$5:$N$132,9,FALSE),"-")</f>
        <v>-</v>
      </c>
      <c r="J10" s="13" t="str">
        <f>IFERROR(VLOOKUP(B10,'2.1 Bilan Fibres végétales 2023'!$A$5:$N$132,10,FALSE),"-")</f>
        <v>-</v>
      </c>
      <c r="K10" s="13" t="str">
        <f>IFERROR(VLOOKUP(B10,'2.1 Bilan Fibres végétales 2023'!$A$5:$N$132,11,FALSE),"-")</f>
        <v>-</v>
      </c>
      <c r="L10" s="13" t="str">
        <f>IFERROR(VLOOKUP(B10,'2.1 Bilan Fibres végétales 2023'!$A$5:$N$132,12,FALSE),"-")</f>
        <v>-</v>
      </c>
      <c r="M10" s="13" t="str">
        <f>IFERROR(VLOOKUP(B10,'2.1 Bilan Fibres végétales 2023'!$A$5:$N$132,13,FALSE),"-")</f>
        <v>-</v>
      </c>
      <c r="N10" s="13" t="str">
        <f>IFERROR(VLOOKUP(B10,'2.1 Bilan Fibres végétales 2023'!$A$5:$N$132,14,FALSE),"-")</f>
        <v>-</v>
      </c>
      <c r="O10" s="13">
        <f>IFERROR(VLOOKUP(B10,'3.1 Bilan Fibres animales 2023'!$C$6:$F$83,3,FALSE),"-")</f>
        <v>35414.69</v>
      </c>
      <c r="P10" s="13" t="str">
        <f>IFERROR(VLOOKUP(B10,'3.1 Bilan Fibres animales 2023'!$C$6:$F$83,4,FALSE),"-")</f>
        <v>-</v>
      </c>
      <c r="Q10" s="13">
        <f>IFERROR(VLOOKUP(B10,'4.1 Bilan peaux brutes (2023)'!$C$6:$AA$201,20,FALSE),"-")</f>
        <v>16444.086749999999</v>
      </c>
      <c r="R10" s="13">
        <f>IFERROR(VLOOKUP(B10,'4.1 Bilan peaux brutes (2023)'!$C$6:$AA$201,21,FALSE),"-")</f>
        <v>2035.9345499999999</v>
      </c>
      <c r="S10" s="13">
        <f>IFERROR(VLOOKUP(B10,'4.1 Bilan peaux brutes (2023)'!$C$6:$AA$201,22,FALSE),"-")</f>
        <v>11035.923000000001</v>
      </c>
      <c r="T10" s="13">
        <f>IFERROR(VLOOKUP(B10,'4.1 Bilan peaux brutes (2023)'!$C$6:$AA$201,23,FALSE),"-")</f>
        <v>7357.2820000000002</v>
      </c>
      <c r="U10" s="13">
        <f>IFERROR(VLOOKUP(B10,'4.1 Bilan peaux brutes (2023)'!$C$6:$AA$201,24,FALSE),"-")</f>
        <v>1111.6967999999999</v>
      </c>
      <c r="V10" s="13">
        <f>IFERROR(VLOOKUP(B10,'4.1 Bilan peaux brutes (2023)'!$C$6:$AA$201,25,FALSE),"-")</f>
        <v>741.13120000000004</v>
      </c>
      <c r="W10" s="13" t="s">
        <v>785</v>
      </c>
      <c r="X10" s="13" t="s">
        <v>785</v>
      </c>
      <c r="Y10" s="13" t="s">
        <v>785</v>
      </c>
      <c r="Z10" s="13" t="s">
        <v>785</v>
      </c>
      <c r="AA10" s="13" t="s">
        <v>785</v>
      </c>
      <c r="AB10" s="13" t="s">
        <v>785</v>
      </c>
      <c r="AC10" s="13" t="s">
        <v>785</v>
      </c>
      <c r="AD10" s="13" t="s">
        <v>785</v>
      </c>
    </row>
    <row r="11" spans="2:32" x14ac:dyDescent="0.35">
      <c r="B11" s="13" t="s">
        <v>209</v>
      </c>
      <c r="C11" s="13" t="str">
        <f>IFERROR(VLOOKUP(B11,'2.1 Bilan Fibres végétales 2023'!$A$5:$N$132,3,FALSE),"-")</f>
        <v>-</v>
      </c>
      <c r="D11" s="13" t="str">
        <f>IFERROR(VLOOKUP(B11,'2.1 Bilan Fibres végétales 2023'!$A$5:$N$132,4,FALSE),"-")</f>
        <v>-</v>
      </c>
      <c r="E11" s="13" t="str">
        <f>IFERROR(VLOOKUP(B11,'2.1 Bilan Fibres végétales 2023'!$A$5:$N$132,5,FALSE),"-")</f>
        <v>-</v>
      </c>
      <c r="F11" s="13" t="str">
        <f>IFERROR(VLOOKUP(B11,'2.1 Bilan Fibres végétales 2023'!$A$5:$N$132,6,FALSE),"-")</f>
        <v>-</v>
      </c>
      <c r="G11" s="13" t="str">
        <f>IFERROR(VLOOKUP(B11,'2.1 Bilan Fibres végétales 2023'!$A$5:$N$132,7,FALSE),"-")</f>
        <v>-</v>
      </c>
      <c r="H11" s="13">
        <f>IFERROR(VLOOKUP(B11,'2.1 Bilan Fibres végétales 2023'!$A$5:$N$132,8,FALSE),"-")</f>
        <v>0</v>
      </c>
      <c r="I11" s="13" t="str">
        <f>IFERROR(VLOOKUP(B11,'2.1 Bilan Fibres végétales 2023'!$A$5:$N$132,9,FALSE),"-")</f>
        <v>-</v>
      </c>
      <c r="J11" s="13" t="str">
        <f>IFERROR(VLOOKUP(B11,'2.1 Bilan Fibres végétales 2023'!$A$5:$N$132,10,FALSE),"-")</f>
        <v>-</v>
      </c>
      <c r="K11" s="13" t="str">
        <f>IFERROR(VLOOKUP(B11,'2.1 Bilan Fibres végétales 2023'!$A$5:$N$132,11,FALSE),"-")</f>
        <v>-</v>
      </c>
      <c r="L11" s="13" t="str">
        <f>IFERROR(VLOOKUP(B11,'2.1 Bilan Fibres végétales 2023'!$A$5:$N$132,12,FALSE),"-")</f>
        <v>-</v>
      </c>
      <c r="M11" s="13" t="str">
        <f>IFERROR(VLOOKUP(B11,'2.1 Bilan Fibres végétales 2023'!$A$5:$N$132,13,FALSE),"-")</f>
        <v>-</v>
      </c>
      <c r="N11" s="13" t="str">
        <f>IFERROR(VLOOKUP(B11,'2.1 Bilan Fibres végétales 2023'!$A$5:$N$132,14,FALSE),"-")</f>
        <v>-</v>
      </c>
      <c r="O11" s="13" t="str">
        <f>IFERROR(VLOOKUP(B11,'3.1 Bilan Fibres animales 2023'!$C$6:$F$83,3,FALSE),"-")</f>
        <v>-</v>
      </c>
      <c r="P11" s="13" t="str">
        <f>IFERROR(VLOOKUP(B11,'3.1 Bilan Fibres animales 2023'!$C$6:$F$83,4,FALSE),"-")</f>
        <v>-</v>
      </c>
      <c r="Q11" s="13">
        <f>IFERROR(VLOOKUP(B11,'4.1 Bilan peaux brutes (2023)'!$C$6:$AA$201,20,FALSE),"-")</f>
        <v>90716.64</v>
      </c>
      <c r="R11" s="13">
        <f>IFERROR(VLOOKUP(B11,'4.1 Bilan peaux brutes (2023)'!$C$6:$AA$201,21,FALSE),"-")</f>
        <v>3674.6190000000001</v>
      </c>
      <c r="S11" s="13">
        <f>IFERROR(VLOOKUP(B11,'4.1 Bilan peaux brutes (2023)'!$C$6:$AA$201,22,FALSE),"-")</f>
        <v>898.83</v>
      </c>
      <c r="T11" s="13">
        <f>IFERROR(VLOOKUP(B11,'4.1 Bilan peaux brutes (2023)'!$C$6:$AA$201,23,FALSE),"-")</f>
        <v>599.22</v>
      </c>
      <c r="U11" s="13">
        <f>IFERROR(VLOOKUP(B11,'4.1 Bilan peaux brutes (2023)'!$C$6:$AA$201,24,FALSE),"-")</f>
        <v>14.574</v>
      </c>
      <c r="V11" s="13">
        <f>IFERROR(VLOOKUP(B11,'4.1 Bilan peaux brutes (2023)'!$C$6:$AA$201,25,FALSE),"-")</f>
        <v>9.7159999999999993</v>
      </c>
      <c r="W11" s="13">
        <v>711000</v>
      </c>
      <c r="X11" s="13">
        <v>67000</v>
      </c>
      <c r="Y11" s="13">
        <v>31300</v>
      </c>
      <c r="Z11" s="13">
        <v>16000</v>
      </c>
      <c r="AA11" s="13">
        <v>63000</v>
      </c>
      <c r="AB11" s="13">
        <v>2000</v>
      </c>
      <c r="AC11" s="13">
        <v>3000</v>
      </c>
      <c r="AD11" s="13">
        <v>10000</v>
      </c>
    </row>
    <row r="12" spans="2:32" x14ac:dyDescent="0.35">
      <c r="B12" s="13" t="s">
        <v>211</v>
      </c>
      <c r="C12" s="13" t="str">
        <f>IFERROR(VLOOKUP(B12,'2.1 Bilan Fibres végétales 2023'!$A$5:$N$132,3,FALSE),"-")</f>
        <v>-</v>
      </c>
      <c r="D12" s="13" t="str">
        <f>IFERROR(VLOOKUP(B12,'2.1 Bilan Fibres végétales 2023'!$A$5:$N$132,4,FALSE),"-")</f>
        <v>-</v>
      </c>
      <c r="E12" s="13" t="str">
        <f>IFERROR(VLOOKUP(B12,'2.1 Bilan Fibres végétales 2023'!$A$5:$N$132,5,FALSE),"-")</f>
        <v>-</v>
      </c>
      <c r="F12" s="13" t="str">
        <f>IFERROR(VLOOKUP(B12,'2.1 Bilan Fibres végétales 2023'!$A$5:$N$132,6,FALSE),"-")</f>
        <v>-</v>
      </c>
      <c r="G12" s="13" t="str">
        <f>IFERROR(VLOOKUP(B12,'2.1 Bilan Fibres végétales 2023'!$A$5:$N$132,7,FALSE),"-")</f>
        <v>-</v>
      </c>
      <c r="H12" s="13" t="str">
        <f>IFERROR(VLOOKUP(B12,'2.1 Bilan Fibres végétales 2023'!$A$5:$N$132,8,FALSE),"-")</f>
        <v>-</v>
      </c>
      <c r="I12" s="13">
        <f>IFERROR(VLOOKUP(B12,'2.1 Bilan Fibres végétales 2023'!$A$5:$N$132,9,FALSE),"-")</f>
        <v>549.59</v>
      </c>
      <c r="J12" s="13">
        <f>IFERROR(VLOOKUP(B12,'2.1 Bilan Fibres végétales 2023'!$A$5:$N$132,10,FALSE),"-")</f>
        <v>823.82</v>
      </c>
      <c r="K12" s="13" t="str">
        <f>IFERROR(VLOOKUP(B12,'2.1 Bilan Fibres végétales 2023'!$A$5:$N$132,11,FALSE),"-")</f>
        <v>-</v>
      </c>
      <c r="L12" s="13" t="str">
        <f>IFERROR(VLOOKUP(B12,'2.1 Bilan Fibres végétales 2023'!$A$5:$N$132,12,FALSE),"-")</f>
        <v>-</v>
      </c>
      <c r="M12" s="13" t="str">
        <f>IFERROR(VLOOKUP(B12,'2.1 Bilan Fibres végétales 2023'!$A$5:$N$132,13,FALSE),"-")</f>
        <v>-</v>
      </c>
      <c r="N12" s="13" t="str">
        <f>IFERROR(VLOOKUP(B12,'2.1 Bilan Fibres végétales 2023'!$A$5:$N$132,14,FALSE),"-")</f>
        <v>-</v>
      </c>
      <c r="O12" s="13" t="str">
        <f>IFERROR(VLOOKUP(B12,'3.1 Bilan Fibres animales 2023'!$C$6:$F$83,3,FALSE),"-")</f>
        <v>-</v>
      </c>
      <c r="P12" s="13" t="str">
        <f>IFERROR(VLOOKUP(B12,'3.1 Bilan Fibres animales 2023'!$C$6:$F$83,4,FALSE),"-")</f>
        <v>-</v>
      </c>
      <c r="Q12" s="13">
        <f>IFERROR(VLOOKUP(B12,'4.1 Bilan peaux brutes (2023)'!$C$6:$AA$201,20,FALSE),"-")</f>
        <v>15874.264875000001</v>
      </c>
      <c r="R12" s="13">
        <f>IFERROR(VLOOKUP(B12,'4.1 Bilan peaux brutes (2023)'!$C$6:$AA$201,21,FALSE),"-")</f>
        <v>1965.3851750000001</v>
      </c>
      <c r="S12" s="13">
        <f>IFERROR(VLOOKUP(B12,'4.1 Bilan peaux brutes (2023)'!$C$6:$AA$201,22,FALSE),"-")</f>
        <v>172.14660000000001</v>
      </c>
      <c r="T12" s="13">
        <f>IFERROR(VLOOKUP(B12,'4.1 Bilan peaux brutes (2023)'!$C$6:$AA$201,23,FALSE),"-")</f>
        <v>114.76440000000001</v>
      </c>
      <c r="U12" s="13">
        <f>IFERROR(VLOOKUP(B12,'4.1 Bilan peaux brutes (2023)'!$C$6:$AA$201,24,FALSE),"-")</f>
        <v>724.30740000000003</v>
      </c>
      <c r="V12" s="13">
        <f>IFERROR(VLOOKUP(B12,'4.1 Bilan peaux brutes (2023)'!$C$6:$AA$201,25,FALSE),"-")</f>
        <v>482.87160000000006</v>
      </c>
      <c r="W12" s="13" t="s">
        <v>785</v>
      </c>
      <c r="X12" s="13" t="s">
        <v>785</v>
      </c>
      <c r="Y12" s="13" t="s">
        <v>785</v>
      </c>
      <c r="Z12" s="13" t="s">
        <v>785</v>
      </c>
      <c r="AA12" s="13" t="s">
        <v>785</v>
      </c>
      <c r="AB12" s="13" t="s">
        <v>785</v>
      </c>
      <c r="AC12" s="13" t="s">
        <v>785</v>
      </c>
      <c r="AD12" s="13" t="s">
        <v>785</v>
      </c>
    </row>
    <row r="13" spans="2:32" x14ac:dyDescent="0.35">
      <c r="B13" s="13" t="s">
        <v>656</v>
      </c>
      <c r="C13" s="13" t="str">
        <f>IFERROR(VLOOKUP(B13,'2.1 Bilan Fibres végétales 2023'!$A$5:$N$132,3,FALSE),"-")</f>
        <v>-</v>
      </c>
      <c r="D13" s="13" t="str">
        <f>IFERROR(VLOOKUP(B13,'2.1 Bilan Fibres végétales 2023'!$A$5:$N$132,4,FALSE),"-")</f>
        <v>-</v>
      </c>
      <c r="E13" s="13" t="str">
        <f>IFERROR(VLOOKUP(B13,'2.1 Bilan Fibres végétales 2023'!$A$5:$N$132,5,FALSE),"-")</f>
        <v>-</v>
      </c>
      <c r="F13" s="13" t="str">
        <f>IFERROR(VLOOKUP(B13,'2.1 Bilan Fibres végétales 2023'!$A$5:$N$132,6,FALSE),"-")</f>
        <v>-</v>
      </c>
      <c r="G13" s="13" t="str">
        <f>IFERROR(VLOOKUP(B13,'2.1 Bilan Fibres végétales 2023'!$A$5:$N$132,7,FALSE),"-")</f>
        <v>-</v>
      </c>
      <c r="H13" s="13">
        <f>IFERROR(VLOOKUP(B13,'2.1 Bilan Fibres végétales 2023'!$A$5:$N$132,8,FALSE),"-")</f>
        <v>0</v>
      </c>
      <c r="I13" s="13" t="str">
        <f>IFERROR(VLOOKUP(B13,'2.1 Bilan Fibres végétales 2023'!$A$5:$N$132,9,FALSE),"-")</f>
        <v>-</v>
      </c>
      <c r="J13" s="13" t="str">
        <f>IFERROR(VLOOKUP(B13,'2.1 Bilan Fibres végétales 2023'!$A$5:$N$132,10,FALSE),"-")</f>
        <v>-</v>
      </c>
      <c r="K13" s="13" t="str">
        <f>IFERROR(VLOOKUP(B13,'2.1 Bilan Fibres végétales 2023'!$A$5:$N$132,11,FALSE),"-")</f>
        <v>-</v>
      </c>
      <c r="L13" s="13" t="str">
        <f>IFERROR(VLOOKUP(B13,'2.1 Bilan Fibres végétales 2023'!$A$5:$N$132,12,FALSE),"-")</f>
        <v>-</v>
      </c>
      <c r="M13" s="13" t="str">
        <f>IFERROR(VLOOKUP(B13,'2.1 Bilan Fibres végétales 2023'!$A$5:$N$132,13,FALSE),"-")</f>
        <v>-</v>
      </c>
      <c r="N13" s="13" t="str">
        <f>IFERROR(VLOOKUP(B13,'2.1 Bilan Fibres végétales 2023'!$A$5:$N$132,14,FALSE),"-")</f>
        <v>-</v>
      </c>
      <c r="O13" s="13" t="str">
        <f>IFERROR(VLOOKUP(B13,'3.1 Bilan Fibres animales 2023'!$C$6:$F$83,3,FALSE),"-")</f>
        <v>-</v>
      </c>
      <c r="P13" s="13" t="str">
        <f>IFERROR(VLOOKUP(B13,'3.1 Bilan Fibres animales 2023'!$C$6:$F$83,4,FALSE),"-")</f>
        <v>-</v>
      </c>
      <c r="Q13" s="13">
        <f>IFERROR(VLOOKUP(B13,'4.1 Bilan peaux brutes (2023)'!$C$6:$AA$201,20,FALSE),"-")</f>
        <v>4928.2983750000003</v>
      </c>
      <c r="R13" s="13">
        <f>IFERROR(VLOOKUP(B13,'4.1 Bilan peaux brutes (2023)'!$C$6:$AA$201,21,FALSE),"-")</f>
        <v>610.17027499999995</v>
      </c>
      <c r="S13" s="13">
        <f>IFERROR(VLOOKUP(B13,'4.1 Bilan peaux brutes (2023)'!$C$6:$AA$201,22,FALSE),"-")</f>
        <v>6093.0569999999998</v>
      </c>
      <c r="T13" s="13">
        <f>IFERROR(VLOOKUP(B13,'4.1 Bilan peaux brutes (2023)'!$C$6:$AA$201,23,FALSE),"-")</f>
        <v>4062.038</v>
      </c>
      <c r="U13" s="13">
        <f>IFERROR(VLOOKUP(B13,'4.1 Bilan peaux brutes (2023)'!$C$6:$AA$201,24,FALSE),"-")</f>
        <v>2294.3874000000005</v>
      </c>
      <c r="V13" s="13">
        <f>IFERROR(VLOOKUP(B13,'4.1 Bilan peaux brutes (2023)'!$C$6:$AA$201,25,FALSE),"-")</f>
        <v>1529.5916000000002</v>
      </c>
      <c r="W13" s="13" t="s">
        <v>785</v>
      </c>
      <c r="X13" s="13" t="s">
        <v>785</v>
      </c>
      <c r="Y13" s="13" t="s">
        <v>785</v>
      </c>
      <c r="Z13" s="13" t="s">
        <v>785</v>
      </c>
      <c r="AA13" s="13" t="s">
        <v>785</v>
      </c>
      <c r="AB13" s="13" t="s">
        <v>785</v>
      </c>
      <c r="AC13" s="13" t="s">
        <v>785</v>
      </c>
      <c r="AD13" s="13" t="s">
        <v>785</v>
      </c>
    </row>
    <row r="14" spans="2:32" x14ac:dyDescent="0.35">
      <c r="B14" s="13" t="s">
        <v>213</v>
      </c>
      <c r="C14" s="13">
        <f>IFERROR(VLOOKUP(B14,'2.1 Bilan Fibres végétales 2023'!$A$5:$N$132,3,FALSE),"-")</f>
        <v>418980</v>
      </c>
      <c r="D14" s="13" t="str">
        <f>IFERROR(VLOOKUP(B14,'2.1 Bilan Fibres végétales 2023'!$A$5:$N$132,4,FALSE),"-")</f>
        <v>-</v>
      </c>
      <c r="E14" s="13" t="str">
        <f>IFERROR(VLOOKUP(B14,'2.1 Bilan Fibres végétales 2023'!$A$5:$N$132,5,FALSE),"-")</f>
        <v>-</v>
      </c>
      <c r="F14" s="13">
        <f>IFERROR(VLOOKUP(B14,'2.1 Bilan Fibres végétales 2023'!$A$5:$N$132,6,FALSE),"-")</f>
        <v>1600.88</v>
      </c>
      <c r="G14" s="13">
        <f>IFERROR(VLOOKUP(B14,'2.1 Bilan Fibres végétales 2023'!$A$5:$N$132,7,FALSE),"-")</f>
        <v>2600</v>
      </c>
      <c r="H14" s="13" t="str">
        <f>IFERROR(VLOOKUP(B14,'2.1 Bilan Fibres végétales 2023'!$A$5:$N$132,8,FALSE),"-")</f>
        <v>-</v>
      </c>
      <c r="I14" s="13" t="str">
        <f>IFERROR(VLOOKUP(B14,'2.1 Bilan Fibres végétales 2023'!$A$5:$N$132,9,FALSE),"-")</f>
        <v>-</v>
      </c>
      <c r="J14" s="13" t="str">
        <f>IFERROR(VLOOKUP(B14,'2.1 Bilan Fibres végétales 2023'!$A$5:$N$132,10,FALSE),"-")</f>
        <v>-</v>
      </c>
      <c r="K14" s="13" t="str">
        <f>IFERROR(VLOOKUP(B14,'2.1 Bilan Fibres végétales 2023'!$A$5:$N$132,11,FALSE),"-")</f>
        <v>-</v>
      </c>
      <c r="L14" s="13" t="str">
        <f>IFERROR(VLOOKUP(B14,'2.1 Bilan Fibres végétales 2023'!$A$5:$N$132,12,FALSE),"-")</f>
        <v>-</v>
      </c>
      <c r="M14" s="13" t="str">
        <f>IFERROR(VLOOKUP(B14,'2.1 Bilan Fibres végétales 2023'!$A$5:$N$132,13,FALSE),"-")</f>
        <v>-</v>
      </c>
      <c r="N14" s="13" t="str">
        <f>IFERROR(VLOOKUP(B14,'2.1 Bilan Fibres végétales 2023'!$A$5:$N$132,14,FALSE),"-")</f>
        <v>-</v>
      </c>
      <c r="O14" s="13" t="str">
        <f>IFERROR(VLOOKUP(B14,'3.1 Bilan Fibres animales 2023'!$C$6:$F$83,3,FALSE),"-")</f>
        <v>-</v>
      </c>
      <c r="P14" s="13" t="str">
        <f>IFERROR(VLOOKUP(B14,'3.1 Bilan Fibres animales 2023'!$C$6:$F$83,4,FALSE),"-")</f>
        <v>-</v>
      </c>
      <c r="Q14" s="13">
        <f>IFERROR(VLOOKUP(B14,'4.1 Bilan peaux brutes (2023)'!$C$6:$AA$201,20,FALSE),"-")</f>
        <v>362017.71243750001</v>
      </c>
      <c r="R14" s="13">
        <f>IFERROR(VLOOKUP(B14,'4.1 Bilan peaux brutes (2023)'!$C$6:$AA$201,21,FALSE),"-")</f>
        <v>44821.240587499997</v>
      </c>
      <c r="S14" s="13">
        <f>IFERROR(VLOOKUP(B14,'4.1 Bilan peaux brutes (2023)'!$C$6:$AA$201,22,FALSE),"-")</f>
        <v>1318.2660000000001</v>
      </c>
      <c r="T14" s="13">
        <f>IFERROR(VLOOKUP(B14,'4.1 Bilan peaux brutes (2023)'!$C$6:$AA$201,23,FALSE),"-")</f>
        <v>878.84400000000005</v>
      </c>
      <c r="U14" s="13">
        <f>IFERROR(VLOOKUP(B14,'4.1 Bilan peaux brutes (2023)'!$C$6:$AA$201,24,FALSE),"-")</f>
        <v>642.13080000000002</v>
      </c>
      <c r="V14" s="13">
        <f>IFERROR(VLOOKUP(B14,'4.1 Bilan peaux brutes (2023)'!$C$6:$AA$201,25,FALSE),"-")</f>
        <v>428.0872</v>
      </c>
      <c r="W14" s="13" t="s">
        <v>785</v>
      </c>
      <c r="X14" s="13" t="s">
        <v>785</v>
      </c>
      <c r="Y14" s="13" t="s">
        <v>785</v>
      </c>
      <c r="Z14" s="13" t="s">
        <v>785</v>
      </c>
      <c r="AA14" s="13" t="s">
        <v>785</v>
      </c>
      <c r="AB14" s="13" t="s">
        <v>785</v>
      </c>
      <c r="AC14" s="13" t="s">
        <v>785</v>
      </c>
      <c r="AD14" s="13" t="s">
        <v>785</v>
      </c>
    </row>
    <row r="15" spans="2:32" x14ac:dyDescent="0.35">
      <c r="B15" s="13" t="s">
        <v>214</v>
      </c>
      <c r="C15" s="13" t="str">
        <f>IFERROR(VLOOKUP(B15,'2.1 Bilan Fibres végétales 2023'!$A$5:$N$132,3,FALSE),"-")</f>
        <v>-</v>
      </c>
      <c r="D15" s="13" t="str">
        <f>IFERROR(VLOOKUP(B15,'2.1 Bilan Fibres végétales 2023'!$A$5:$N$132,4,FALSE),"-")</f>
        <v>-</v>
      </c>
      <c r="E15" s="13" t="str">
        <f>IFERROR(VLOOKUP(B15,'2.1 Bilan Fibres végétales 2023'!$A$5:$N$132,5,FALSE),"-")</f>
        <v>-</v>
      </c>
      <c r="F15" s="13" t="str">
        <f>IFERROR(VLOOKUP(B15,'2.1 Bilan Fibres végétales 2023'!$A$5:$N$132,6,FALSE),"-")</f>
        <v>-</v>
      </c>
      <c r="G15" s="13" t="str">
        <f>IFERROR(VLOOKUP(B15,'2.1 Bilan Fibres végétales 2023'!$A$5:$N$132,7,FALSE),"-")</f>
        <v>-</v>
      </c>
      <c r="H15" s="13" t="str">
        <f>IFERROR(VLOOKUP(B15,'2.1 Bilan Fibres végétales 2023'!$A$5:$N$132,8,FALSE),"-")</f>
        <v>-</v>
      </c>
      <c r="I15" s="13" t="str">
        <f>IFERROR(VLOOKUP(B15,'2.1 Bilan Fibres végétales 2023'!$A$5:$N$132,9,FALSE),"-")</f>
        <v>-</v>
      </c>
      <c r="J15" s="13" t="str">
        <f>IFERROR(VLOOKUP(B15,'2.1 Bilan Fibres végétales 2023'!$A$5:$N$132,10,FALSE),"-")</f>
        <v>-</v>
      </c>
      <c r="K15" s="13" t="str">
        <f>IFERROR(VLOOKUP(B15,'2.1 Bilan Fibres végétales 2023'!$A$5:$N$132,11,FALSE),"-")</f>
        <v>-</v>
      </c>
      <c r="L15" s="13" t="str">
        <f>IFERROR(VLOOKUP(B15,'2.1 Bilan Fibres végétales 2023'!$A$5:$N$132,12,FALSE),"-")</f>
        <v>-</v>
      </c>
      <c r="M15" s="13" t="str">
        <f>IFERROR(VLOOKUP(B15,'2.1 Bilan Fibres végétales 2023'!$A$5:$N$132,13,FALSE),"-")</f>
        <v>-</v>
      </c>
      <c r="N15" s="13" t="str">
        <f>IFERROR(VLOOKUP(B15,'2.1 Bilan Fibres végétales 2023'!$A$5:$N$132,14,FALSE),"-")</f>
        <v>-</v>
      </c>
      <c r="O15" s="13">
        <f>IFERROR(VLOOKUP(B15,'3.1 Bilan Fibres animales 2023'!$C$6:$F$83,3,FALSE),"-")</f>
        <v>1101</v>
      </c>
      <c r="P15" s="13" t="str">
        <f>IFERROR(VLOOKUP(B15,'3.1 Bilan Fibres animales 2023'!$C$6:$F$83,4,FALSE),"-")</f>
        <v>-</v>
      </c>
      <c r="Q15" s="13">
        <f>IFERROR(VLOOKUP(B15,'4.1 Bilan peaux brutes (2023)'!$C$6:$AA$201,20,FALSE),"-")</f>
        <v>12417.129375</v>
      </c>
      <c r="R15" s="13">
        <f>IFERROR(VLOOKUP(B15,'4.1 Bilan peaux brutes (2023)'!$C$6:$AA$201,21,FALSE),"-")</f>
        <v>1537.3588749999999</v>
      </c>
      <c r="S15" s="13">
        <f>IFERROR(VLOOKUP(B15,'4.1 Bilan peaux brutes (2023)'!$C$6:$AA$201,22,FALSE),"-")</f>
        <v>289.8</v>
      </c>
      <c r="T15" s="13">
        <f>IFERROR(VLOOKUP(B15,'4.1 Bilan peaux brutes (2023)'!$C$6:$AA$201,23,FALSE),"-")</f>
        <v>193.2</v>
      </c>
      <c r="U15" s="13">
        <f>IFERROR(VLOOKUP(B15,'4.1 Bilan peaux brutes (2023)'!$C$6:$AA$201,24,FALSE),"-")</f>
        <v>1.0536000000000001</v>
      </c>
      <c r="V15" s="13">
        <f>IFERROR(VLOOKUP(B15,'4.1 Bilan peaux brutes (2023)'!$C$6:$AA$201,25,FALSE),"-")</f>
        <v>0.70240000000000014</v>
      </c>
      <c r="W15" s="13" t="s">
        <v>785</v>
      </c>
      <c r="X15" s="13" t="s">
        <v>785</v>
      </c>
      <c r="Y15" s="13" t="s">
        <v>785</v>
      </c>
      <c r="Z15" s="13" t="s">
        <v>785</v>
      </c>
      <c r="AA15" s="13" t="s">
        <v>785</v>
      </c>
      <c r="AB15" s="13" t="s">
        <v>785</v>
      </c>
      <c r="AC15" s="13" t="s">
        <v>785</v>
      </c>
      <c r="AD15" s="13" t="s">
        <v>785</v>
      </c>
    </row>
    <row r="16" spans="2:32" x14ac:dyDescent="0.35">
      <c r="B16" s="13" t="s">
        <v>215</v>
      </c>
      <c r="C16" s="13">
        <f>IFERROR(VLOOKUP(B16,'2.1 Bilan Fibres végétales 2023'!$A$5:$N$132,3,FALSE),"-")</f>
        <v>1074840</v>
      </c>
      <c r="D16" s="13" t="str">
        <f>IFERROR(VLOOKUP(B16,'2.1 Bilan Fibres végétales 2023'!$A$5:$N$132,4,FALSE),"-")</f>
        <v>-</v>
      </c>
      <c r="E16" s="13" t="str">
        <f>IFERROR(VLOOKUP(B16,'2.1 Bilan Fibres végétales 2023'!$A$5:$N$132,5,FALSE),"-")</f>
        <v>-</v>
      </c>
      <c r="F16" s="13">
        <f>IFERROR(VLOOKUP(B16,'2.1 Bilan Fibres végétales 2023'!$A$5:$N$132,6,FALSE),"-")</f>
        <v>0</v>
      </c>
      <c r="G16" s="13" t="str">
        <f>IFERROR(VLOOKUP(B16,'2.1 Bilan Fibres végétales 2023'!$A$5:$N$132,7,FALSE),"-")</f>
        <v>-</v>
      </c>
      <c r="H16" s="13">
        <f>IFERROR(VLOOKUP(B16,'2.1 Bilan Fibres végétales 2023'!$A$5:$N$132,8,FALSE),"-")</f>
        <v>12600</v>
      </c>
      <c r="I16" s="13" t="str">
        <f>IFERROR(VLOOKUP(B16,'2.1 Bilan Fibres végétales 2023'!$A$5:$N$132,9,FALSE),"-")</f>
        <v>-</v>
      </c>
      <c r="J16" s="13" t="str">
        <f>IFERROR(VLOOKUP(B16,'2.1 Bilan Fibres végétales 2023'!$A$5:$N$132,10,FALSE),"-")</f>
        <v>-</v>
      </c>
      <c r="K16" s="13" t="str">
        <f>IFERROR(VLOOKUP(B16,'2.1 Bilan Fibres végétales 2023'!$A$5:$N$132,11,FALSE),"-")</f>
        <v>-</v>
      </c>
      <c r="L16" s="13" t="str">
        <f>IFERROR(VLOOKUP(B16,'2.1 Bilan Fibres végétales 2023'!$A$5:$N$132,12,FALSE),"-")</f>
        <v>-</v>
      </c>
      <c r="M16" s="13" t="str">
        <f>IFERROR(VLOOKUP(B16,'2.1 Bilan Fibres végétales 2023'!$A$5:$N$132,13,FALSE),"-")</f>
        <v>-</v>
      </c>
      <c r="N16" s="13" t="str">
        <f>IFERROR(VLOOKUP(B16,'2.1 Bilan Fibres végétales 2023'!$A$5:$N$132,14,FALSE),"-")</f>
        <v>-</v>
      </c>
      <c r="O16" s="13">
        <f>IFERROR(VLOOKUP(B16,'3.1 Bilan Fibres animales 2023'!$C$6:$F$83,3,FALSE),"-")</f>
        <v>324000</v>
      </c>
      <c r="P16" s="13" t="str">
        <f>IFERROR(VLOOKUP(B16,'3.1 Bilan Fibres animales 2023'!$C$6:$F$83,4,FALSE),"-")</f>
        <v>-</v>
      </c>
      <c r="Q16" s="13">
        <f>IFERROR(VLOOKUP(B16,'4.1 Bilan peaux brutes (2023)'!$C$6:$AA$201,20,FALSE),"-")</f>
        <v>184390.36874999999</v>
      </c>
      <c r="R16" s="13">
        <f>IFERROR(VLOOKUP(B16,'4.1 Bilan peaux brutes (2023)'!$C$6:$AA$201,21,FALSE),"-")</f>
        <v>22829.283749999999</v>
      </c>
      <c r="S16" s="13">
        <f>IFERROR(VLOOKUP(B16,'4.1 Bilan peaux brutes (2023)'!$C$6:$AA$201,22,FALSE),"-")</f>
        <v>20807.939999999999</v>
      </c>
      <c r="T16" s="13">
        <f>IFERROR(VLOOKUP(B16,'4.1 Bilan peaux brutes (2023)'!$C$6:$AA$201,23,FALSE),"-")</f>
        <v>13871.96</v>
      </c>
      <c r="U16" s="13">
        <f>IFERROR(VLOOKUP(B16,'4.1 Bilan peaux brutes (2023)'!$C$6:$AA$201,24,FALSE),"-")</f>
        <v>1469.085</v>
      </c>
      <c r="V16" s="13">
        <f>IFERROR(VLOOKUP(B16,'4.1 Bilan peaux brutes (2023)'!$C$6:$AA$201,25,FALSE),"-")</f>
        <v>979.39</v>
      </c>
      <c r="W16" s="13" t="s">
        <v>785</v>
      </c>
      <c r="X16" s="13" t="s">
        <v>785</v>
      </c>
      <c r="Y16" s="13" t="s">
        <v>785</v>
      </c>
      <c r="Z16" s="13" t="s">
        <v>785</v>
      </c>
      <c r="AA16" s="13" t="s">
        <v>785</v>
      </c>
      <c r="AB16" s="13" t="s">
        <v>785</v>
      </c>
      <c r="AC16" s="13" t="s">
        <v>785</v>
      </c>
      <c r="AD16" s="13" t="s">
        <v>785</v>
      </c>
    </row>
    <row r="17" spans="2:30" x14ac:dyDescent="0.35">
      <c r="B17" s="13" t="s">
        <v>216</v>
      </c>
      <c r="C17" s="13" t="str">
        <f>IFERROR(VLOOKUP(B17,'2.1 Bilan Fibres végétales 2023'!$A$5:$N$132,3,FALSE),"-")</f>
        <v>-</v>
      </c>
      <c r="D17" s="13" t="str">
        <f>IFERROR(VLOOKUP(B17,'2.1 Bilan Fibres végétales 2023'!$A$5:$N$132,4,FALSE),"-")</f>
        <v>-</v>
      </c>
      <c r="E17" s="13" t="str">
        <f>IFERROR(VLOOKUP(B17,'2.1 Bilan Fibres végétales 2023'!$A$5:$N$132,5,FALSE),"-")</f>
        <v>-</v>
      </c>
      <c r="F17" s="13" t="str">
        <f>IFERROR(VLOOKUP(B17,'2.1 Bilan Fibres végétales 2023'!$A$5:$N$132,6,FALSE),"-")</f>
        <v>-</v>
      </c>
      <c r="G17" s="13" t="str">
        <f>IFERROR(VLOOKUP(B17,'2.1 Bilan Fibres végétales 2023'!$A$5:$N$132,7,FALSE),"-")</f>
        <v>-</v>
      </c>
      <c r="H17" s="13">
        <f>IFERROR(VLOOKUP(B17,'2.1 Bilan Fibres végétales 2023'!$A$5:$N$132,8,FALSE),"-")</f>
        <v>2650</v>
      </c>
      <c r="I17" s="13" t="str">
        <f>IFERROR(VLOOKUP(B17,'2.1 Bilan Fibres végétales 2023'!$A$5:$N$132,9,FALSE),"-")</f>
        <v>-</v>
      </c>
      <c r="J17" s="13" t="str">
        <f>IFERROR(VLOOKUP(B17,'2.1 Bilan Fibres végétales 2023'!$A$5:$N$132,10,FALSE),"-")</f>
        <v>-</v>
      </c>
      <c r="K17" s="13" t="str">
        <f>IFERROR(VLOOKUP(B17,'2.1 Bilan Fibres végétales 2023'!$A$5:$N$132,11,FALSE),"-")</f>
        <v>-</v>
      </c>
      <c r="L17" s="13" t="str">
        <f>IFERROR(VLOOKUP(B17,'2.1 Bilan Fibres végétales 2023'!$A$5:$N$132,12,FALSE),"-")</f>
        <v>-</v>
      </c>
      <c r="M17" s="13" t="str">
        <f>IFERROR(VLOOKUP(B17,'2.1 Bilan Fibres végétales 2023'!$A$5:$N$132,13,FALSE),"-")</f>
        <v>-</v>
      </c>
      <c r="N17" s="13" t="str">
        <f>IFERROR(VLOOKUP(B17,'2.1 Bilan Fibres végétales 2023'!$A$5:$N$132,14,FALSE),"-")</f>
        <v>-</v>
      </c>
      <c r="O17" s="13" t="str">
        <f>IFERROR(VLOOKUP(B17,'3.1 Bilan Fibres animales 2023'!$C$6:$F$83,3,FALSE),"-")</f>
        <v>-</v>
      </c>
      <c r="P17" s="13" t="str">
        <f>IFERROR(VLOOKUP(B17,'3.1 Bilan Fibres animales 2023'!$C$6:$F$83,4,FALSE),"-")</f>
        <v>-</v>
      </c>
      <c r="Q17" s="13">
        <f>IFERROR(VLOOKUP(B17,'4.1 Bilan peaux brutes (2023)'!$C$6:$AA$201,20,FALSE),"-")</f>
        <v>18874.03</v>
      </c>
      <c r="R17" s="13">
        <f>IFERROR(VLOOKUP(B17,'4.1 Bilan peaux brutes (2023)'!$C$6:$AA$201,21,FALSE),"-")</f>
        <v>652.69749999999999</v>
      </c>
      <c r="S17" s="13">
        <f>IFERROR(VLOOKUP(B17,'4.1 Bilan peaux brutes (2023)'!$C$6:$AA$201,22,FALSE),"-")</f>
        <v>199.27799999999999</v>
      </c>
      <c r="T17" s="13">
        <f>IFERROR(VLOOKUP(B17,'4.1 Bilan peaux brutes (2023)'!$C$6:$AA$201,23,FALSE),"-")</f>
        <v>132.852</v>
      </c>
      <c r="U17" s="13">
        <f>IFERROR(VLOOKUP(B17,'4.1 Bilan peaux brutes (2023)'!$C$6:$AA$201,24,FALSE),"-")</f>
        <v>48.131999999999998</v>
      </c>
      <c r="V17" s="13">
        <f>IFERROR(VLOOKUP(B17,'4.1 Bilan peaux brutes (2023)'!$C$6:$AA$201,25,FALSE),"-")</f>
        <v>32.088000000000001</v>
      </c>
      <c r="W17" s="13" t="s">
        <v>785</v>
      </c>
      <c r="X17" s="13" t="s">
        <v>785</v>
      </c>
      <c r="Y17" s="13" t="s">
        <v>785</v>
      </c>
      <c r="Z17" s="13" t="s">
        <v>785</v>
      </c>
      <c r="AA17" s="13" t="s">
        <v>785</v>
      </c>
      <c r="AB17" s="13" t="s">
        <v>785</v>
      </c>
      <c r="AC17" s="13" t="s">
        <v>785</v>
      </c>
      <c r="AD17" s="13" t="s">
        <v>785</v>
      </c>
    </row>
    <row r="18" spans="2:30" x14ac:dyDescent="0.35">
      <c r="B18" s="13" t="s">
        <v>217</v>
      </c>
      <c r="C18" s="13" t="str">
        <f>IFERROR(VLOOKUP(B18,'2.1 Bilan Fibres végétales 2023'!$A$5:$N$132,3,FALSE),"-")</f>
        <v>-</v>
      </c>
      <c r="D18" s="13" t="str">
        <f>IFERROR(VLOOKUP(B18,'2.1 Bilan Fibres végétales 2023'!$A$5:$N$132,4,FALSE),"-")</f>
        <v>-</v>
      </c>
      <c r="E18" s="13" t="str">
        <f>IFERROR(VLOOKUP(B18,'2.1 Bilan Fibres végétales 2023'!$A$5:$N$132,5,FALSE),"-")</f>
        <v>-</v>
      </c>
      <c r="F18" s="13" t="str">
        <f>IFERROR(VLOOKUP(B18,'2.1 Bilan Fibres végétales 2023'!$A$5:$N$132,6,FALSE),"-")</f>
        <v>-</v>
      </c>
      <c r="G18" s="13" t="str">
        <f>IFERROR(VLOOKUP(B18,'2.1 Bilan Fibres végétales 2023'!$A$5:$N$132,7,FALSE),"-")</f>
        <v>-</v>
      </c>
      <c r="H18" s="13" t="str">
        <f>IFERROR(VLOOKUP(B18,'2.1 Bilan Fibres végétales 2023'!$A$5:$N$132,8,FALSE),"-")</f>
        <v>-</v>
      </c>
      <c r="I18" s="13" t="str">
        <f>IFERROR(VLOOKUP(B18,'2.1 Bilan Fibres végétales 2023'!$A$5:$N$132,9,FALSE),"-")</f>
        <v>-</v>
      </c>
      <c r="J18" s="13" t="str">
        <f>IFERROR(VLOOKUP(B18,'2.1 Bilan Fibres végétales 2023'!$A$5:$N$132,10,FALSE),"-")</f>
        <v>-</v>
      </c>
      <c r="K18" s="13" t="str">
        <f>IFERROR(VLOOKUP(B18,'2.1 Bilan Fibres végétales 2023'!$A$5:$N$132,11,FALSE),"-")</f>
        <v>-</v>
      </c>
      <c r="L18" s="13" t="str">
        <f>IFERROR(VLOOKUP(B18,'2.1 Bilan Fibres végétales 2023'!$A$5:$N$132,12,FALSE),"-")</f>
        <v>-</v>
      </c>
      <c r="M18" s="13" t="str">
        <f>IFERROR(VLOOKUP(B18,'2.1 Bilan Fibres végétales 2023'!$A$5:$N$132,13,FALSE),"-")</f>
        <v>-</v>
      </c>
      <c r="N18" s="13" t="str">
        <f>IFERROR(VLOOKUP(B18,'2.1 Bilan Fibres végétales 2023'!$A$5:$N$132,14,FALSE),"-")</f>
        <v>-</v>
      </c>
      <c r="O18" s="13">
        <f>IFERROR(VLOOKUP(B18,'3.1 Bilan Fibres animales 2023'!$C$6:$F$83,3,FALSE),"-")</f>
        <v>15150</v>
      </c>
      <c r="P18" s="13" t="str">
        <f>IFERROR(VLOOKUP(B18,'3.1 Bilan Fibres animales 2023'!$C$6:$F$83,4,FALSE),"-")</f>
        <v>-</v>
      </c>
      <c r="Q18" s="13">
        <f>IFERROR(VLOOKUP(B18,'4.1 Bilan peaux brutes (2023)'!$C$6:$AA$201,20,FALSE),"-")</f>
        <v>34076.6199375</v>
      </c>
      <c r="R18" s="13">
        <f>IFERROR(VLOOKUP(B18,'4.1 Bilan peaux brutes (2023)'!$C$6:$AA$201,21,FALSE),"-")</f>
        <v>4219.0100874999998</v>
      </c>
      <c r="S18" s="13">
        <f>IFERROR(VLOOKUP(B18,'4.1 Bilan peaux brutes (2023)'!$C$6:$AA$201,22,FALSE),"-")</f>
        <v>3655.203</v>
      </c>
      <c r="T18" s="13">
        <f>IFERROR(VLOOKUP(B18,'4.1 Bilan peaux brutes (2023)'!$C$6:$AA$201,23,FALSE),"-")</f>
        <v>2436.8020000000001</v>
      </c>
      <c r="U18" s="13" t="str">
        <f>IFERROR(VLOOKUP(B18,'4.1 Bilan peaux brutes (2023)'!$C$6:$AA$201,24,FALSE),"-")</f>
        <v>-</v>
      </c>
      <c r="V18" s="13" t="str">
        <f>IFERROR(VLOOKUP(B18,'4.1 Bilan peaux brutes (2023)'!$C$6:$AA$201,25,FALSE),"-")</f>
        <v>-</v>
      </c>
      <c r="W18" s="13" t="s">
        <v>785</v>
      </c>
      <c r="X18" s="13" t="s">
        <v>785</v>
      </c>
      <c r="Y18" s="13" t="s">
        <v>785</v>
      </c>
      <c r="Z18" s="13" t="s">
        <v>785</v>
      </c>
      <c r="AA18" s="13" t="s">
        <v>785</v>
      </c>
      <c r="AB18" s="13" t="s">
        <v>785</v>
      </c>
      <c r="AC18" s="13" t="s">
        <v>785</v>
      </c>
      <c r="AD18" s="13" t="s">
        <v>785</v>
      </c>
    </row>
    <row r="19" spans="2:30" x14ac:dyDescent="0.35">
      <c r="B19" s="13" t="s">
        <v>220</v>
      </c>
      <c r="C19" s="13">
        <f>IFERROR(VLOOKUP(B19,'2.1 Bilan Fibres végétales 2023'!$A$5:$N$132,3,FALSE),"-")</f>
        <v>30844</v>
      </c>
      <c r="D19" s="13">
        <f>IFERROR(VLOOKUP(B19,'2.1 Bilan Fibres végétales 2023'!$A$5:$N$132,4,FALSE),"-")</f>
        <v>1881441</v>
      </c>
      <c r="E19" s="13">
        <f>IFERROR(VLOOKUP(B19,'2.1 Bilan Fibres végétales 2023'!$A$5:$N$132,5,FALSE),"-")</f>
        <v>10223.99</v>
      </c>
      <c r="F19" s="13">
        <f>IFERROR(VLOOKUP(B19,'2.1 Bilan Fibres végétales 2023'!$A$5:$N$132,6,FALSE),"-")</f>
        <v>394.1</v>
      </c>
      <c r="G19" s="13" t="str">
        <f>IFERROR(VLOOKUP(B19,'2.1 Bilan Fibres végétales 2023'!$A$5:$N$132,7,FALSE),"-")</f>
        <v>-</v>
      </c>
      <c r="H19" s="13">
        <f>IFERROR(VLOOKUP(B19,'2.1 Bilan Fibres végétales 2023'!$A$5:$N$132,8,FALSE),"-")</f>
        <v>0</v>
      </c>
      <c r="I19" s="13" t="str">
        <f>IFERROR(VLOOKUP(B19,'2.1 Bilan Fibres végétales 2023'!$A$5:$N$132,9,FALSE),"-")</f>
        <v>-</v>
      </c>
      <c r="J19" s="13">
        <f>IFERROR(VLOOKUP(B19,'2.1 Bilan Fibres végétales 2023'!$A$5:$N$132,10,FALSE),"-")</f>
        <v>70</v>
      </c>
      <c r="K19" s="13" t="str">
        <f>IFERROR(VLOOKUP(B19,'2.1 Bilan Fibres végétales 2023'!$A$5:$N$132,11,FALSE),"-")</f>
        <v>-</v>
      </c>
      <c r="L19" s="13" t="str">
        <f>IFERROR(VLOOKUP(B19,'2.1 Bilan Fibres végétales 2023'!$A$5:$N$132,12,FALSE),"-")</f>
        <v>-</v>
      </c>
      <c r="M19" s="13" t="str">
        <f>IFERROR(VLOOKUP(B19,'2.1 Bilan Fibres végétales 2023'!$A$5:$N$132,13,FALSE),"-")</f>
        <v>-</v>
      </c>
      <c r="N19" s="13" t="str">
        <f>IFERROR(VLOOKUP(B19,'2.1 Bilan Fibres végétales 2023'!$A$5:$N$132,14,FALSE),"-")</f>
        <v>-</v>
      </c>
      <c r="O19" s="13">
        <f>IFERROR(VLOOKUP(B19,'3.1 Bilan Fibres animales 2023'!$C$6:$F$83,3,FALSE),"-")</f>
        <v>2510.79</v>
      </c>
      <c r="P19" s="13" t="str">
        <f>IFERROR(VLOOKUP(B19,'3.1 Bilan Fibres animales 2023'!$C$6:$F$83,4,FALSE),"-")</f>
        <v>-</v>
      </c>
      <c r="Q19" s="13">
        <f>IFERROR(VLOOKUP(B19,'4.1 Bilan peaux brutes (2023)'!$C$6:$AA$201,20,FALSE),"-")</f>
        <v>69637.918875000003</v>
      </c>
      <c r="R19" s="13">
        <f>IFERROR(VLOOKUP(B19,'4.1 Bilan peaux brutes (2023)'!$C$6:$AA$201,21,FALSE),"-")</f>
        <v>8621.8375750000014</v>
      </c>
      <c r="S19" s="13">
        <f>IFERROR(VLOOKUP(B19,'4.1 Bilan peaux brutes (2023)'!$C$6:$AA$201,22,FALSE),"-")</f>
        <v>619.98</v>
      </c>
      <c r="T19" s="13">
        <f>IFERROR(VLOOKUP(B19,'4.1 Bilan peaux brutes (2023)'!$C$6:$AA$201,23,FALSE),"-")</f>
        <v>413.32</v>
      </c>
      <c r="U19" s="13">
        <f>IFERROR(VLOOKUP(B19,'4.1 Bilan peaux brutes (2023)'!$C$6:$AA$201,24,FALSE),"-")</f>
        <v>8083.5</v>
      </c>
      <c r="V19" s="13">
        <f>IFERROR(VLOOKUP(B19,'4.1 Bilan peaux brutes (2023)'!$C$6:$AA$201,25,FALSE),"-")</f>
        <v>5389</v>
      </c>
      <c r="W19" s="13" t="s">
        <v>785</v>
      </c>
      <c r="X19" s="13" t="s">
        <v>785</v>
      </c>
      <c r="Y19" s="13" t="s">
        <v>785</v>
      </c>
      <c r="Z19" s="13" t="s">
        <v>785</v>
      </c>
      <c r="AA19" s="13" t="s">
        <v>785</v>
      </c>
      <c r="AB19" s="13" t="s">
        <v>785</v>
      </c>
      <c r="AC19" s="13" t="s">
        <v>785</v>
      </c>
      <c r="AD19" s="13" t="s">
        <v>785</v>
      </c>
    </row>
    <row r="20" spans="2:30" x14ac:dyDescent="0.35">
      <c r="B20" s="13" t="s">
        <v>222</v>
      </c>
      <c r="C20" s="13" t="str">
        <f>IFERROR(VLOOKUP(B20,'2.1 Bilan Fibres végétales 2023'!$A$5:$N$132,3,FALSE),"-")</f>
        <v>-</v>
      </c>
      <c r="D20" s="13" t="str">
        <f>IFERROR(VLOOKUP(B20,'2.1 Bilan Fibres végétales 2023'!$A$5:$N$132,4,FALSE),"-")</f>
        <v>-</v>
      </c>
      <c r="E20" s="13" t="str">
        <f>IFERROR(VLOOKUP(B20,'2.1 Bilan Fibres végétales 2023'!$A$5:$N$132,5,FALSE),"-")</f>
        <v>-</v>
      </c>
      <c r="F20" s="13" t="str">
        <f>IFERROR(VLOOKUP(B20,'2.1 Bilan Fibres végétales 2023'!$A$5:$N$132,6,FALSE),"-")</f>
        <v>-</v>
      </c>
      <c r="G20" s="13">
        <f>IFERROR(VLOOKUP(B20,'2.1 Bilan Fibres végétales 2023'!$A$5:$N$132,7,FALSE),"-")</f>
        <v>60610</v>
      </c>
      <c r="H20" s="13" t="str">
        <f>IFERROR(VLOOKUP(B20,'2.1 Bilan Fibres végétales 2023'!$A$5:$N$132,8,FALSE),"-")</f>
        <v>-</v>
      </c>
      <c r="I20" s="13" t="str">
        <f>IFERROR(VLOOKUP(B20,'2.1 Bilan Fibres végétales 2023'!$A$5:$N$132,9,FALSE),"-")</f>
        <v>-</v>
      </c>
      <c r="J20" s="13" t="str">
        <f>IFERROR(VLOOKUP(B20,'2.1 Bilan Fibres végétales 2023'!$A$5:$N$132,10,FALSE),"-")</f>
        <v>-</v>
      </c>
      <c r="K20" s="13" t="str">
        <f>IFERROR(VLOOKUP(B20,'2.1 Bilan Fibres végétales 2023'!$A$5:$N$132,11,FALSE),"-")</f>
        <v>-</v>
      </c>
      <c r="L20" s="13" t="str">
        <f>IFERROR(VLOOKUP(B20,'2.1 Bilan Fibres végétales 2023'!$A$5:$N$132,12,FALSE),"-")</f>
        <v>-</v>
      </c>
      <c r="M20" s="13" t="str">
        <f>IFERROR(VLOOKUP(B20,'2.1 Bilan Fibres végétales 2023'!$A$5:$N$132,13,FALSE),"-")</f>
        <v>-</v>
      </c>
      <c r="N20" s="13" t="str">
        <f>IFERROR(VLOOKUP(B20,'2.1 Bilan Fibres végétales 2023'!$A$5:$N$132,14,FALSE),"-")</f>
        <v>-</v>
      </c>
      <c r="O20" s="13" t="str">
        <f>IFERROR(VLOOKUP(B20,'3.1 Bilan Fibres animales 2023'!$C$6:$F$83,3,FALSE),"-")</f>
        <v>-</v>
      </c>
      <c r="P20" s="13" t="str">
        <f>IFERROR(VLOOKUP(B20,'3.1 Bilan Fibres animales 2023'!$C$6:$F$83,4,FALSE),"-")</f>
        <v>-</v>
      </c>
      <c r="Q20" s="13">
        <f>IFERROR(VLOOKUP(B20,'4.1 Bilan peaux brutes (2023)'!$C$6:$AA$201,20,FALSE),"-")</f>
        <v>15108.135</v>
      </c>
      <c r="R20" s="13">
        <f>IFERROR(VLOOKUP(B20,'4.1 Bilan peaux brutes (2023)'!$C$6:$AA$201,21,FALSE),"-")</f>
        <v>3911.3685</v>
      </c>
      <c r="S20" s="13">
        <f>IFERROR(VLOOKUP(B20,'4.1 Bilan peaux brutes (2023)'!$C$6:$AA$201,22,FALSE),"-")</f>
        <v>48.078000000000003</v>
      </c>
      <c r="T20" s="13">
        <f>IFERROR(VLOOKUP(B20,'4.1 Bilan peaux brutes (2023)'!$C$6:$AA$201,23,FALSE),"-")</f>
        <v>32.052</v>
      </c>
      <c r="U20" s="13">
        <f>IFERROR(VLOOKUP(B20,'4.1 Bilan peaux brutes (2023)'!$C$6:$AA$201,24,FALSE),"-")</f>
        <v>20.765999999999998</v>
      </c>
      <c r="V20" s="13">
        <f>IFERROR(VLOOKUP(B20,'4.1 Bilan peaux brutes (2023)'!$C$6:$AA$201,25,FALSE),"-")</f>
        <v>13.843999999999999</v>
      </c>
      <c r="W20" s="13" t="s">
        <v>785</v>
      </c>
      <c r="X20" s="13" t="s">
        <v>785</v>
      </c>
      <c r="Y20" s="13" t="s">
        <v>785</v>
      </c>
      <c r="Z20" s="13" t="s">
        <v>785</v>
      </c>
      <c r="AA20" s="13" t="s">
        <v>785</v>
      </c>
      <c r="AB20" s="13" t="s">
        <v>785</v>
      </c>
      <c r="AC20" s="13" t="s">
        <v>785</v>
      </c>
      <c r="AD20" s="13" t="s">
        <v>785</v>
      </c>
    </row>
    <row r="21" spans="2:30" x14ac:dyDescent="0.35">
      <c r="B21" s="13" t="s">
        <v>224</v>
      </c>
      <c r="C21" s="13">
        <f>IFERROR(VLOOKUP(B21,'2.1 Bilan Fibres végétales 2023'!$A$5:$N$132,3,FALSE),"-")</f>
        <v>251772</v>
      </c>
      <c r="D21" s="13" t="str">
        <f>IFERROR(VLOOKUP(B21,'2.1 Bilan Fibres végétales 2023'!$A$5:$N$132,4,FALSE),"-")</f>
        <v>-</v>
      </c>
      <c r="E21" s="13" t="str">
        <f>IFERROR(VLOOKUP(B21,'2.1 Bilan Fibres végétales 2023'!$A$5:$N$132,5,FALSE),"-")</f>
        <v>-</v>
      </c>
      <c r="F21" s="13" t="str">
        <f>IFERROR(VLOOKUP(B21,'2.1 Bilan Fibres végétales 2023'!$A$5:$N$132,6,FALSE),"-")</f>
        <v>-</v>
      </c>
      <c r="G21" s="13" t="str">
        <f>IFERROR(VLOOKUP(B21,'2.1 Bilan Fibres végétales 2023'!$A$5:$N$132,7,FALSE),"-")</f>
        <v>-</v>
      </c>
      <c r="H21" s="13" t="str">
        <f>IFERROR(VLOOKUP(B21,'2.1 Bilan Fibres végétales 2023'!$A$5:$N$132,8,FALSE),"-")</f>
        <v>-</v>
      </c>
      <c r="I21" s="13" t="str">
        <f>IFERROR(VLOOKUP(B21,'2.1 Bilan Fibres végétales 2023'!$A$5:$N$132,9,FALSE),"-")</f>
        <v>-</v>
      </c>
      <c r="J21" s="13" t="str">
        <f>IFERROR(VLOOKUP(B21,'2.1 Bilan Fibres végétales 2023'!$A$5:$N$132,10,FALSE),"-")</f>
        <v>-</v>
      </c>
      <c r="K21" s="13" t="str">
        <f>IFERROR(VLOOKUP(B21,'2.1 Bilan Fibres végétales 2023'!$A$5:$N$132,11,FALSE),"-")</f>
        <v>-</v>
      </c>
      <c r="L21" s="13" t="str">
        <f>IFERROR(VLOOKUP(B21,'2.1 Bilan Fibres végétales 2023'!$A$5:$N$132,12,FALSE),"-")</f>
        <v>-</v>
      </c>
      <c r="M21" s="13" t="str">
        <f>IFERROR(VLOOKUP(B21,'2.1 Bilan Fibres végétales 2023'!$A$5:$N$132,13,FALSE),"-")</f>
        <v>-</v>
      </c>
      <c r="N21" s="13" t="str">
        <f>IFERROR(VLOOKUP(B21,'2.1 Bilan Fibres végétales 2023'!$A$5:$N$132,14,FALSE),"-")</f>
        <v>-</v>
      </c>
      <c r="O21" s="13" t="str">
        <f>IFERROR(VLOOKUP(B21,'3.1 Bilan Fibres animales 2023'!$C$6:$F$83,3,FALSE),"-")</f>
        <v>-</v>
      </c>
      <c r="P21" s="13" t="str">
        <f>IFERROR(VLOOKUP(B21,'3.1 Bilan Fibres animales 2023'!$C$6:$F$83,4,FALSE),"-")</f>
        <v>-</v>
      </c>
      <c r="Q21" s="13">
        <f>IFERROR(VLOOKUP(B21,'4.1 Bilan peaux brutes (2023)'!$C$6:$AA$201,20,FALSE),"-")</f>
        <v>4929.0714374999998</v>
      </c>
      <c r="R21" s="13">
        <f>IFERROR(VLOOKUP(B21,'4.1 Bilan peaux brutes (2023)'!$C$6:$AA$201,21,FALSE),"-")</f>
        <v>2.5379249999999995</v>
      </c>
      <c r="S21" s="13">
        <f>IFERROR(VLOOKUP(B21,'4.1 Bilan peaux brutes (2023)'!$C$6:$AA$201,22,FALSE),"-")</f>
        <v>762.5634</v>
      </c>
      <c r="T21" s="13">
        <f>IFERROR(VLOOKUP(B21,'4.1 Bilan peaux brutes (2023)'!$C$6:$AA$201,23,FALSE),"-")</f>
        <v>508.37560000000002</v>
      </c>
      <c r="U21" s="13">
        <f>IFERROR(VLOOKUP(B21,'4.1 Bilan peaux brutes (2023)'!$C$6:$AA$201,24,FALSE),"-")</f>
        <v>674.14080000000001</v>
      </c>
      <c r="V21" s="13">
        <f>IFERROR(VLOOKUP(B21,'4.1 Bilan peaux brutes (2023)'!$C$6:$AA$201,25,FALSE),"-")</f>
        <v>449.42720000000003</v>
      </c>
      <c r="W21" s="13" t="s">
        <v>785</v>
      </c>
      <c r="X21" s="13" t="s">
        <v>785</v>
      </c>
      <c r="Y21" s="13" t="s">
        <v>785</v>
      </c>
      <c r="Z21" s="13" t="s">
        <v>785</v>
      </c>
      <c r="AA21" s="13" t="s">
        <v>785</v>
      </c>
      <c r="AB21" s="13" t="s">
        <v>785</v>
      </c>
      <c r="AC21" s="13" t="s">
        <v>785</v>
      </c>
      <c r="AD21" s="13" t="s">
        <v>785</v>
      </c>
    </row>
    <row r="22" spans="2:30" x14ac:dyDescent="0.35">
      <c r="B22" s="13" t="s">
        <v>225</v>
      </c>
      <c r="C22" s="13" t="str">
        <f>IFERROR(VLOOKUP(B22,'2.1 Bilan Fibres végétales 2023'!$A$5:$N$132,3,FALSE),"-")</f>
        <v>-</v>
      </c>
      <c r="D22" s="13">
        <f>IFERROR(VLOOKUP(B22,'2.1 Bilan Fibres végétales 2023'!$A$5:$N$132,4,FALSE),"-")</f>
        <v>343.38</v>
      </c>
      <c r="E22" s="13" t="str">
        <f>IFERROR(VLOOKUP(B22,'2.1 Bilan Fibres végétales 2023'!$A$5:$N$132,5,FALSE),"-")</f>
        <v>-</v>
      </c>
      <c r="F22" s="13" t="str">
        <f>IFERROR(VLOOKUP(B22,'2.1 Bilan Fibres végétales 2023'!$A$5:$N$132,6,FALSE),"-")</f>
        <v>-</v>
      </c>
      <c r="G22" s="13" t="str">
        <f>IFERROR(VLOOKUP(B22,'2.1 Bilan Fibres végétales 2023'!$A$5:$N$132,7,FALSE),"-")</f>
        <v>-</v>
      </c>
      <c r="H22" s="13" t="str">
        <f>IFERROR(VLOOKUP(B22,'2.1 Bilan Fibres végétales 2023'!$A$5:$N$132,8,FALSE),"-")</f>
        <v>-</v>
      </c>
      <c r="I22" s="13" t="str">
        <f>IFERROR(VLOOKUP(B22,'2.1 Bilan Fibres végétales 2023'!$A$5:$N$132,9,FALSE),"-")</f>
        <v>-</v>
      </c>
      <c r="J22" s="13" t="str">
        <f>IFERROR(VLOOKUP(B22,'2.1 Bilan Fibres végétales 2023'!$A$5:$N$132,10,FALSE),"-")</f>
        <v>-</v>
      </c>
      <c r="K22" s="13" t="str">
        <f>IFERROR(VLOOKUP(B22,'2.1 Bilan Fibres végétales 2023'!$A$5:$N$132,11,FALSE),"-")</f>
        <v>-</v>
      </c>
      <c r="L22" s="13" t="str">
        <f>IFERROR(VLOOKUP(B22,'2.1 Bilan Fibres végétales 2023'!$A$5:$N$132,12,FALSE),"-")</f>
        <v>-</v>
      </c>
      <c r="M22" s="13" t="str">
        <f>IFERROR(VLOOKUP(B22,'2.1 Bilan Fibres végétales 2023'!$A$5:$N$132,13,FALSE),"-")</f>
        <v>-</v>
      </c>
      <c r="N22" s="13" t="str">
        <f>IFERROR(VLOOKUP(B22,'2.1 Bilan Fibres végétales 2023'!$A$5:$N$132,14,FALSE),"-")</f>
        <v>-</v>
      </c>
      <c r="O22" s="13">
        <f>IFERROR(VLOOKUP(B22,'3.1 Bilan Fibres animales 2023'!$C$6:$F$83,3,FALSE),"-")</f>
        <v>0</v>
      </c>
      <c r="P22" s="13" t="str">
        <f>IFERROR(VLOOKUP(B22,'3.1 Bilan Fibres animales 2023'!$C$6:$F$83,4,FALSE),"-")</f>
        <v>-</v>
      </c>
      <c r="Q22" s="13">
        <f>IFERROR(VLOOKUP(B22,'4.1 Bilan peaux brutes (2023)'!$C$6:$AA$201,20,FALSE),"-")</f>
        <v>537.52781249999998</v>
      </c>
      <c r="R22" s="13">
        <f>IFERROR(VLOOKUP(B22,'4.1 Bilan peaux brutes (2023)'!$C$6:$AA$201,21,FALSE),"-")</f>
        <v>2.5379249999999995</v>
      </c>
      <c r="S22" s="13">
        <f>IFERROR(VLOOKUP(B22,'4.1 Bilan peaux brutes (2023)'!$C$6:$AA$201,22,FALSE),"-")</f>
        <v>2.25</v>
      </c>
      <c r="T22" s="13">
        <f>IFERROR(VLOOKUP(B22,'4.1 Bilan peaux brutes (2023)'!$C$6:$AA$201,23,FALSE),"-")</f>
        <v>1.5</v>
      </c>
      <c r="U22" s="13">
        <f>IFERROR(VLOOKUP(B22,'4.1 Bilan peaux brutes (2023)'!$C$6:$AA$201,24,FALSE),"-")</f>
        <v>12.339</v>
      </c>
      <c r="V22" s="13">
        <f>IFERROR(VLOOKUP(B22,'4.1 Bilan peaux brutes (2023)'!$C$6:$AA$201,25,FALSE),"-")</f>
        <v>8.2260000000000009</v>
      </c>
      <c r="W22" s="13" t="s">
        <v>785</v>
      </c>
      <c r="X22" s="13" t="s">
        <v>785</v>
      </c>
      <c r="Y22" s="13" t="s">
        <v>785</v>
      </c>
      <c r="Z22" s="13" t="s">
        <v>785</v>
      </c>
      <c r="AA22" s="13" t="s">
        <v>785</v>
      </c>
      <c r="AB22" s="13" t="s">
        <v>785</v>
      </c>
      <c r="AC22" s="13" t="s">
        <v>785</v>
      </c>
      <c r="AD22" s="13" t="s">
        <v>785</v>
      </c>
    </row>
    <row r="23" spans="2:30" x14ac:dyDescent="0.35">
      <c r="B23" s="13" t="s">
        <v>654</v>
      </c>
      <c r="C23" s="13" t="str">
        <f>IFERROR(VLOOKUP(B23,'2.1 Bilan Fibres végétales 2023'!$A$5:$N$132,3,FALSE),"-")</f>
        <v>-</v>
      </c>
      <c r="D23" s="13" t="str">
        <f>IFERROR(VLOOKUP(B23,'2.1 Bilan Fibres végétales 2023'!$A$5:$N$132,4,FALSE),"-")</f>
        <v>-</v>
      </c>
      <c r="E23" s="13" t="str">
        <f>IFERROR(VLOOKUP(B23,'2.1 Bilan Fibres végétales 2023'!$A$5:$N$132,5,FALSE),"-")</f>
        <v>-</v>
      </c>
      <c r="F23" s="13" t="str">
        <f>IFERROR(VLOOKUP(B23,'2.1 Bilan Fibres végétales 2023'!$A$5:$N$132,6,FALSE),"-")</f>
        <v>-</v>
      </c>
      <c r="G23" s="13">
        <f>IFERROR(VLOOKUP(B23,'2.1 Bilan Fibres végétales 2023'!$A$5:$N$132,7,FALSE),"-")</f>
        <v>37225</v>
      </c>
      <c r="H23" s="13" t="str">
        <f>IFERROR(VLOOKUP(B23,'2.1 Bilan Fibres végétales 2023'!$A$5:$N$132,8,FALSE),"-")</f>
        <v>-</v>
      </c>
      <c r="I23" s="13" t="str">
        <f>IFERROR(VLOOKUP(B23,'2.1 Bilan Fibres végétales 2023'!$A$5:$N$132,9,FALSE),"-")</f>
        <v>-</v>
      </c>
      <c r="J23" s="13" t="str">
        <f>IFERROR(VLOOKUP(B23,'2.1 Bilan Fibres végétales 2023'!$A$5:$N$132,10,FALSE),"-")</f>
        <v>-</v>
      </c>
      <c r="K23" s="13" t="str">
        <f>IFERROR(VLOOKUP(B23,'2.1 Bilan Fibres végétales 2023'!$A$5:$N$132,11,FALSE),"-")</f>
        <v>-</v>
      </c>
      <c r="L23" s="13" t="str">
        <f>IFERROR(VLOOKUP(B23,'2.1 Bilan Fibres végétales 2023'!$A$5:$N$132,12,FALSE),"-")</f>
        <v>-</v>
      </c>
      <c r="M23" s="13" t="str">
        <f>IFERROR(VLOOKUP(B23,'2.1 Bilan Fibres végétales 2023'!$A$5:$N$132,13,FALSE),"-")</f>
        <v>-</v>
      </c>
      <c r="N23" s="13" t="str">
        <f>IFERROR(VLOOKUP(B23,'2.1 Bilan Fibres végétales 2023'!$A$5:$N$132,14,FALSE),"-")</f>
        <v>-</v>
      </c>
      <c r="O23" s="13">
        <f>IFERROR(VLOOKUP(B23,'3.1 Bilan Fibres animales 2023'!$C$6:$F$83,3,FALSE),"-")</f>
        <v>88</v>
      </c>
      <c r="P23" s="13" t="str">
        <f>IFERROR(VLOOKUP(B23,'3.1 Bilan Fibres animales 2023'!$C$6:$F$83,4,FALSE),"-")</f>
        <v>-</v>
      </c>
      <c r="Q23" s="13">
        <f>IFERROR(VLOOKUP(B23,'4.1 Bilan peaux brutes (2023)'!$C$6:$AA$201,20,FALSE),"-")</f>
        <v>42514.7218125</v>
      </c>
      <c r="R23" s="13">
        <f>IFERROR(VLOOKUP(B23,'4.1 Bilan peaux brutes (2023)'!$C$6:$AA$201,21,FALSE),"-")</f>
        <v>5263.7274624999991</v>
      </c>
      <c r="S23" s="13">
        <f>IFERROR(VLOOKUP(B23,'4.1 Bilan peaux brutes (2023)'!$C$6:$AA$201,22,FALSE),"-")</f>
        <v>40.478999999999999</v>
      </c>
      <c r="T23" s="13">
        <f>IFERROR(VLOOKUP(B23,'4.1 Bilan peaux brutes (2023)'!$C$6:$AA$201,23,FALSE),"-")</f>
        <v>26.986000000000001</v>
      </c>
      <c r="U23" s="13" t="str">
        <f>IFERROR(VLOOKUP(B23,'4.1 Bilan peaux brutes (2023)'!$C$6:$AA$201,24,FALSE),"-")</f>
        <v>-</v>
      </c>
      <c r="V23" s="13" t="str">
        <f>IFERROR(VLOOKUP(B23,'4.1 Bilan peaux brutes (2023)'!$C$6:$AA$201,25,FALSE),"-")</f>
        <v>-</v>
      </c>
      <c r="W23" s="13" t="s">
        <v>785</v>
      </c>
      <c r="X23" s="13" t="s">
        <v>785</v>
      </c>
      <c r="Y23" s="13" t="s">
        <v>785</v>
      </c>
      <c r="Z23" s="13" t="s">
        <v>785</v>
      </c>
      <c r="AA23" s="13" t="s">
        <v>785</v>
      </c>
      <c r="AB23" s="13" t="s">
        <v>785</v>
      </c>
      <c r="AC23" s="13" t="s">
        <v>785</v>
      </c>
      <c r="AD23" s="13" t="s">
        <v>785</v>
      </c>
    </row>
    <row r="24" spans="2:30" x14ac:dyDescent="0.35">
      <c r="B24" s="13" t="s">
        <v>657</v>
      </c>
      <c r="C24" s="13">
        <f>IFERROR(VLOOKUP(B24,'2.1 Bilan Fibres végétales 2023'!$A$5:$N$132,3,FALSE),"-")</f>
        <v>111749</v>
      </c>
      <c r="D24" s="13">
        <f>IFERROR(VLOOKUP(B24,'2.1 Bilan Fibres végétales 2023'!$A$5:$N$132,4,FALSE),"-")</f>
        <v>9</v>
      </c>
      <c r="E24" s="13" t="str">
        <f>IFERROR(VLOOKUP(B24,'2.1 Bilan Fibres végétales 2023'!$A$5:$N$132,5,FALSE),"-")</f>
        <v>-</v>
      </c>
      <c r="F24" s="13">
        <f>IFERROR(VLOOKUP(B24,'2.1 Bilan Fibres végétales 2023'!$A$5:$N$132,6,FALSE),"-")</f>
        <v>153.41999999999999</v>
      </c>
      <c r="G24" s="13" t="str">
        <f>IFERROR(VLOOKUP(B24,'2.1 Bilan Fibres végétales 2023'!$A$5:$N$132,7,FALSE),"-")</f>
        <v>-</v>
      </c>
      <c r="H24" s="13" t="str">
        <f>IFERROR(VLOOKUP(B24,'2.1 Bilan Fibres végétales 2023'!$A$5:$N$132,8,FALSE),"-")</f>
        <v>-</v>
      </c>
      <c r="I24" s="13" t="str">
        <f>IFERROR(VLOOKUP(B24,'2.1 Bilan Fibres végétales 2023'!$A$5:$N$132,9,FALSE),"-")</f>
        <v>-</v>
      </c>
      <c r="J24" s="13">
        <f>IFERROR(VLOOKUP(B24,'2.1 Bilan Fibres végétales 2023'!$A$5:$N$132,10,FALSE),"-")</f>
        <v>495.9</v>
      </c>
      <c r="K24" s="13" t="str">
        <f>IFERROR(VLOOKUP(B24,'2.1 Bilan Fibres végétales 2023'!$A$5:$N$132,11,FALSE),"-")</f>
        <v>-</v>
      </c>
      <c r="L24" s="13" t="str">
        <f>IFERROR(VLOOKUP(B24,'2.1 Bilan Fibres végétales 2023'!$A$5:$N$132,12,FALSE),"-")</f>
        <v>-</v>
      </c>
      <c r="M24" s="13" t="str">
        <f>IFERROR(VLOOKUP(B24,'2.1 Bilan Fibres végétales 2023'!$A$5:$N$132,13,FALSE),"-")</f>
        <v>-</v>
      </c>
      <c r="N24" s="13" t="str">
        <f>IFERROR(VLOOKUP(B24,'2.1 Bilan Fibres végétales 2023'!$A$5:$N$132,14,FALSE),"-")</f>
        <v>-</v>
      </c>
      <c r="O24" s="13">
        <f>IFERROR(VLOOKUP(B24,'3.1 Bilan Fibres animales 2023'!$C$6:$F$83,3,FALSE),"-")</f>
        <v>796.28</v>
      </c>
      <c r="P24" s="13" t="str">
        <f>IFERROR(VLOOKUP(B24,'3.1 Bilan Fibres animales 2023'!$C$6:$F$83,4,FALSE),"-")</f>
        <v>-</v>
      </c>
      <c r="Q24" s="13">
        <f>IFERROR(VLOOKUP(B24,'4.1 Bilan peaux brutes (2023)'!$C$6:$AA$201,20,FALSE),"-")</f>
        <v>15190.079624999998</v>
      </c>
      <c r="R24" s="13">
        <f>IFERROR(VLOOKUP(B24,'4.1 Bilan peaux brutes (2023)'!$C$6:$AA$201,21,FALSE),"-")</f>
        <v>66.5510625</v>
      </c>
      <c r="S24" s="13">
        <f>IFERROR(VLOOKUP(B24,'4.1 Bilan peaux brutes (2023)'!$C$6:$AA$201,22,FALSE),"-")</f>
        <v>220.00020000000001</v>
      </c>
      <c r="T24" s="13">
        <f>IFERROR(VLOOKUP(B24,'4.1 Bilan peaux brutes (2023)'!$C$6:$AA$201,23,FALSE),"-")</f>
        <v>146.66680000000002</v>
      </c>
      <c r="U24" s="13">
        <f>IFERROR(VLOOKUP(B24,'4.1 Bilan peaux brutes (2023)'!$C$6:$AA$201,24,FALSE),"-")</f>
        <v>632.76360000000011</v>
      </c>
      <c r="V24" s="13">
        <f>IFERROR(VLOOKUP(B24,'4.1 Bilan peaux brutes (2023)'!$C$6:$AA$201,25,FALSE),"-")</f>
        <v>421.8424</v>
      </c>
      <c r="W24" s="13" t="s">
        <v>785</v>
      </c>
      <c r="X24" s="13" t="s">
        <v>785</v>
      </c>
      <c r="Y24" s="13" t="s">
        <v>785</v>
      </c>
      <c r="Z24" s="13" t="s">
        <v>785</v>
      </c>
      <c r="AA24" s="13" t="s">
        <v>785</v>
      </c>
      <c r="AB24" s="13" t="s">
        <v>785</v>
      </c>
      <c r="AC24" s="13" t="s">
        <v>785</v>
      </c>
      <c r="AD24" s="13" t="s">
        <v>785</v>
      </c>
    </row>
    <row r="25" spans="2:30" x14ac:dyDescent="0.35">
      <c r="B25" s="13" t="s">
        <v>655</v>
      </c>
      <c r="C25" s="13" t="str">
        <f>IFERROR(VLOOKUP(B25,'2.1 Bilan Fibres végétales 2023'!$A$5:$N$132,3,FALSE),"-")</f>
        <v>-</v>
      </c>
      <c r="D25" s="13" t="str">
        <f>IFERROR(VLOOKUP(B25,'2.1 Bilan Fibres végétales 2023'!$A$5:$N$132,4,FALSE),"-")</f>
        <v>-</v>
      </c>
      <c r="E25" s="13" t="str">
        <f>IFERROR(VLOOKUP(B25,'2.1 Bilan Fibres végétales 2023'!$A$5:$N$132,5,FALSE),"-")</f>
        <v>-</v>
      </c>
      <c r="F25" s="13" t="str">
        <f>IFERROR(VLOOKUP(B25,'2.1 Bilan Fibres végétales 2023'!$A$5:$N$132,6,FALSE),"-")</f>
        <v>-</v>
      </c>
      <c r="G25" s="13" t="str">
        <f>IFERROR(VLOOKUP(B25,'2.1 Bilan Fibres végétales 2023'!$A$5:$N$132,7,FALSE),"-")</f>
        <v>-</v>
      </c>
      <c r="H25" s="13" t="str">
        <f>IFERROR(VLOOKUP(B25,'2.1 Bilan Fibres végétales 2023'!$A$5:$N$132,8,FALSE),"-")</f>
        <v>-</v>
      </c>
      <c r="I25" s="13" t="str">
        <f>IFERROR(VLOOKUP(B25,'2.1 Bilan Fibres végétales 2023'!$A$5:$N$132,9,FALSE),"-")</f>
        <v>-</v>
      </c>
      <c r="J25" s="13" t="str">
        <f>IFERROR(VLOOKUP(B25,'2.1 Bilan Fibres végétales 2023'!$A$5:$N$132,10,FALSE),"-")</f>
        <v>-</v>
      </c>
      <c r="K25" s="13" t="str">
        <f>IFERROR(VLOOKUP(B25,'2.1 Bilan Fibres végétales 2023'!$A$5:$N$132,11,FALSE),"-")</f>
        <v>-</v>
      </c>
      <c r="L25" s="13" t="str">
        <f>IFERROR(VLOOKUP(B25,'2.1 Bilan Fibres végétales 2023'!$A$5:$N$132,12,FALSE),"-")</f>
        <v>-</v>
      </c>
      <c r="M25" s="13" t="str">
        <f>IFERROR(VLOOKUP(B25,'2.1 Bilan Fibres végétales 2023'!$A$5:$N$132,13,FALSE),"-")</f>
        <v>-</v>
      </c>
      <c r="N25" s="13" t="str">
        <f>IFERROR(VLOOKUP(B25,'2.1 Bilan Fibres végétales 2023'!$A$5:$N$132,14,FALSE),"-")</f>
        <v>-</v>
      </c>
      <c r="O25" s="13">
        <f>IFERROR(VLOOKUP(B25,'3.1 Bilan Fibres animales 2023'!$C$6:$F$83,3,FALSE),"-")</f>
        <v>2030</v>
      </c>
      <c r="P25" s="13" t="str">
        <f>IFERROR(VLOOKUP(B25,'3.1 Bilan Fibres animales 2023'!$C$6:$F$83,4,FALSE),"-")</f>
        <v>-</v>
      </c>
      <c r="Q25" s="13">
        <f>IFERROR(VLOOKUP(B25,'4.1 Bilan peaux brutes (2023)'!$C$6:$AA$201,20,FALSE),"-")</f>
        <v>40257.129937500002</v>
      </c>
      <c r="R25" s="13">
        <f>IFERROR(VLOOKUP(B25,'4.1 Bilan peaux brutes (2023)'!$C$6:$AA$201,21,FALSE),"-")</f>
        <v>4984.216087499999</v>
      </c>
      <c r="S25" s="13">
        <f>IFERROR(VLOOKUP(B25,'4.1 Bilan peaux brutes (2023)'!$C$6:$AA$201,22,FALSE),"-")</f>
        <v>894.85320000000002</v>
      </c>
      <c r="T25" s="13">
        <f>IFERROR(VLOOKUP(B25,'4.1 Bilan peaux brutes (2023)'!$C$6:$AA$201,23,FALSE),"-")</f>
        <v>596.56880000000001</v>
      </c>
      <c r="U25" s="13">
        <f>IFERROR(VLOOKUP(B25,'4.1 Bilan peaux brutes (2023)'!$C$6:$AA$201,24,FALSE),"-")</f>
        <v>208.40040000000002</v>
      </c>
      <c r="V25" s="13">
        <f>IFERROR(VLOOKUP(B25,'4.1 Bilan peaux brutes (2023)'!$C$6:$AA$201,25,FALSE),"-")</f>
        <v>138.93360000000001</v>
      </c>
      <c r="W25" s="13" t="s">
        <v>785</v>
      </c>
      <c r="X25" s="13" t="s">
        <v>785</v>
      </c>
      <c r="Y25" s="13" t="s">
        <v>785</v>
      </c>
      <c r="Z25" s="13" t="s">
        <v>785</v>
      </c>
      <c r="AA25" s="13" t="s">
        <v>785</v>
      </c>
      <c r="AB25" s="13" t="s">
        <v>785</v>
      </c>
      <c r="AC25" s="13" t="s">
        <v>785</v>
      </c>
      <c r="AD25" s="13" t="s">
        <v>785</v>
      </c>
    </row>
    <row r="26" spans="2:30" x14ac:dyDescent="0.35">
      <c r="B26" s="13" t="s">
        <v>226</v>
      </c>
      <c r="C26" s="13" t="str">
        <f>IFERROR(VLOOKUP(B26,'2.1 Bilan Fibres végétales 2023'!$A$5:$N$132,3,FALSE),"-")</f>
        <v>-</v>
      </c>
      <c r="D26" s="13" t="str">
        <f>IFERROR(VLOOKUP(B26,'2.1 Bilan Fibres végétales 2023'!$A$5:$N$132,4,FALSE),"-")</f>
        <v>-</v>
      </c>
      <c r="E26" s="13" t="str">
        <f>IFERROR(VLOOKUP(B26,'2.1 Bilan Fibres végétales 2023'!$A$5:$N$132,5,FALSE),"-")</f>
        <v>-</v>
      </c>
      <c r="F26" s="13" t="str">
        <f>IFERROR(VLOOKUP(B26,'2.1 Bilan Fibres végétales 2023'!$A$5:$N$132,6,FALSE),"-")</f>
        <v>-</v>
      </c>
      <c r="G26" s="13" t="str">
        <f>IFERROR(VLOOKUP(B26,'2.1 Bilan Fibres végétales 2023'!$A$5:$N$132,7,FALSE),"-")</f>
        <v>-</v>
      </c>
      <c r="H26" s="13" t="str">
        <f>IFERROR(VLOOKUP(B26,'2.1 Bilan Fibres végétales 2023'!$A$5:$N$132,8,FALSE),"-")</f>
        <v>-</v>
      </c>
      <c r="I26" s="13" t="str">
        <f>IFERROR(VLOOKUP(B26,'2.1 Bilan Fibres végétales 2023'!$A$5:$N$132,9,FALSE),"-")</f>
        <v>-</v>
      </c>
      <c r="J26" s="13" t="str">
        <f>IFERROR(VLOOKUP(B26,'2.1 Bilan Fibres végétales 2023'!$A$5:$N$132,10,FALSE),"-")</f>
        <v>-</v>
      </c>
      <c r="K26" s="13" t="str">
        <f>IFERROR(VLOOKUP(B26,'2.1 Bilan Fibres végétales 2023'!$A$5:$N$132,11,FALSE),"-")</f>
        <v>-</v>
      </c>
      <c r="L26" s="13" t="str">
        <f>IFERROR(VLOOKUP(B26,'2.1 Bilan Fibres végétales 2023'!$A$5:$N$132,12,FALSE),"-")</f>
        <v>-</v>
      </c>
      <c r="M26" s="13" t="str">
        <f>IFERROR(VLOOKUP(B26,'2.1 Bilan Fibres végétales 2023'!$A$5:$N$132,13,FALSE),"-")</f>
        <v>-</v>
      </c>
      <c r="N26" s="13" t="str">
        <f>IFERROR(VLOOKUP(B26,'2.1 Bilan Fibres végétales 2023'!$A$5:$N$132,14,FALSE),"-")</f>
        <v>-</v>
      </c>
      <c r="O26" s="13">
        <f>IFERROR(VLOOKUP(B26,'3.1 Bilan Fibres animales 2023'!$C$6:$F$83,3,FALSE),"-")</f>
        <v>1417.39</v>
      </c>
      <c r="P26" s="13" t="str">
        <f>IFERROR(VLOOKUP(B26,'3.1 Bilan Fibres animales 2023'!$C$6:$F$83,4,FALSE),"-")</f>
        <v>-</v>
      </c>
      <c r="Q26" s="13">
        <f>IFERROR(VLOOKUP(B26,'4.1 Bilan peaux brutes (2023)'!$C$6:$AA$201,20,FALSE),"-")</f>
        <v>1117.5325</v>
      </c>
      <c r="R26" s="13">
        <f>IFERROR(VLOOKUP(B26,'4.1 Bilan peaux brutes (2023)'!$C$6:$AA$201,21,FALSE),"-")</f>
        <v>79.040000000000006</v>
      </c>
      <c r="S26" s="13">
        <f>IFERROR(VLOOKUP(B26,'4.1 Bilan peaux brutes (2023)'!$C$6:$AA$201,22,FALSE),"-")</f>
        <v>50.511600000000008</v>
      </c>
      <c r="T26" s="13">
        <f>IFERROR(VLOOKUP(B26,'4.1 Bilan peaux brutes (2023)'!$C$6:$AA$201,23,FALSE),"-")</f>
        <v>33.674399999999999</v>
      </c>
      <c r="U26" s="13">
        <f>IFERROR(VLOOKUP(B26,'4.1 Bilan peaux brutes (2023)'!$C$6:$AA$201,24,FALSE),"-")</f>
        <v>0</v>
      </c>
      <c r="V26" s="13">
        <f>IFERROR(VLOOKUP(B26,'4.1 Bilan peaux brutes (2023)'!$C$6:$AA$201,25,FALSE),"-")</f>
        <v>0</v>
      </c>
      <c r="W26" s="13" t="s">
        <v>785</v>
      </c>
      <c r="X26" s="13" t="s">
        <v>785</v>
      </c>
      <c r="Y26" s="13" t="s">
        <v>785</v>
      </c>
      <c r="Z26" s="13" t="s">
        <v>785</v>
      </c>
      <c r="AA26" s="13" t="s">
        <v>785</v>
      </c>
      <c r="AB26" s="13" t="s">
        <v>785</v>
      </c>
      <c r="AC26" s="13" t="s">
        <v>785</v>
      </c>
      <c r="AD26" s="13" t="s">
        <v>785</v>
      </c>
    </row>
    <row r="27" spans="2:30" x14ac:dyDescent="0.35">
      <c r="B27" s="13" t="s">
        <v>228</v>
      </c>
      <c r="C27" s="13">
        <f>IFERROR(VLOOKUP(B27,'2.1 Bilan Fibres végétales 2023'!$A$5:$N$132,3,FALSE),"-")</f>
        <v>3073290</v>
      </c>
      <c r="D27" s="13">
        <f>IFERROR(VLOOKUP(B27,'2.1 Bilan Fibres végétales 2023'!$A$5:$N$132,4,FALSE),"-")</f>
        <v>40</v>
      </c>
      <c r="E27" s="13" t="str">
        <f>IFERROR(VLOOKUP(B27,'2.1 Bilan Fibres végétales 2023'!$A$5:$N$132,5,FALSE),"-")</f>
        <v>-</v>
      </c>
      <c r="F27" s="13">
        <f>IFERROR(VLOOKUP(B27,'2.1 Bilan Fibres végétales 2023'!$A$5:$N$132,6,FALSE),"-")</f>
        <v>102615.95</v>
      </c>
      <c r="G27" s="13" t="str">
        <f>IFERROR(VLOOKUP(B27,'2.1 Bilan Fibres végétales 2023'!$A$5:$N$132,7,FALSE),"-")</f>
        <v>-</v>
      </c>
      <c r="H27" s="13" t="str">
        <f>IFERROR(VLOOKUP(B27,'2.1 Bilan Fibres végétales 2023'!$A$5:$N$132,8,FALSE),"-")</f>
        <v>-</v>
      </c>
      <c r="I27" s="13">
        <f>IFERROR(VLOOKUP(B27,'2.1 Bilan Fibres végétales 2023'!$A$5:$N$132,9,FALSE),"-")</f>
        <v>95567</v>
      </c>
      <c r="J27" s="13">
        <f>IFERROR(VLOOKUP(B27,'2.1 Bilan Fibres végétales 2023'!$A$5:$N$132,10,FALSE),"-")</f>
        <v>3057</v>
      </c>
      <c r="K27" s="13" t="str">
        <f>IFERROR(VLOOKUP(B27,'2.1 Bilan Fibres végétales 2023'!$A$5:$N$132,11,FALSE),"-")</f>
        <v>-</v>
      </c>
      <c r="L27" s="13" t="str">
        <f>IFERROR(VLOOKUP(B27,'2.1 Bilan Fibres végétales 2023'!$A$5:$N$132,12,FALSE),"-")</f>
        <v>-</v>
      </c>
      <c r="M27" s="13" t="str">
        <f>IFERROR(VLOOKUP(B27,'2.1 Bilan Fibres végétales 2023'!$A$5:$N$132,13,FALSE),"-")</f>
        <v>-</v>
      </c>
      <c r="N27" s="13">
        <f>IFERROR(VLOOKUP(B27,'2.1 Bilan Fibres végétales 2023'!$A$5:$N$132,14,FALSE),"-")</f>
        <v>0</v>
      </c>
      <c r="O27" s="13">
        <f>IFERROR(VLOOKUP(B27,'3.1 Bilan Fibres animales 2023'!$C$6:$F$83,3,FALSE),"-")</f>
        <v>8546</v>
      </c>
      <c r="P27" s="13">
        <f>IFERROR(VLOOKUP(B27,'3.1 Bilan Fibres animales 2023'!$C$6:$F$83,4,FALSE),"-")</f>
        <v>330</v>
      </c>
      <c r="Q27" s="13">
        <f>IFERROR(VLOOKUP(B27,'4.1 Bilan peaux brutes (2023)'!$C$6:$AA$201,20,FALSE),"-")</f>
        <v>846718.22418749996</v>
      </c>
      <c r="R27" s="13">
        <f>IFERROR(VLOOKUP(B27,'4.1 Bilan peaux brutes (2023)'!$C$6:$AA$201,21,FALSE),"-")</f>
        <v>104831.78013749998</v>
      </c>
      <c r="S27" s="13">
        <f>IFERROR(VLOOKUP(B27,'4.1 Bilan peaux brutes (2023)'!$C$6:$AA$201,22,FALSE),"-")</f>
        <v>4077.9186000000004</v>
      </c>
      <c r="T27" s="13">
        <f>IFERROR(VLOOKUP(B27,'4.1 Bilan peaux brutes (2023)'!$C$6:$AA$201,23,FALSE),"-")</f>
        <v>2718.6124000000004</v>
      </c>
      <c r="U27" s="13">
        <f>IFERROR(VLOOKUP(B27,'4.1 Bilan peaux brutes (2023)'!$C$6:$AA$201,24,FALSE),"-")</f>
        <v>2119.4652000000001</v>
      </c>
      <c r="V27" s="13">
        <f>IFERROR(VLOOKUP(B27,'4.1 Bilan peaux brutes (2023)'!$C$6:$AA$201,25,FALSE),"-")</f>
        <v>1412.9768000000001</v>
      </c>
      <c r="W27" s="13" t="s">
        <v>785</v>
      </c>
      <c r="X27" s="13" t="s">
        <v>785</v>
      </c>
      <c r="Y27" s="13" t="s">
        <v>785</v>
      </c>
      <c r="Z27" s="13" t="s">
        <v>785</v>
      </c>
      <c r="AA27" s="13" t="s">
        <v>785</v>
      </c>
      <c r="AB27" s="13" t="s">
        <v>785</v>
      </c>
      <c r="AC27" s="13" t="s">
        <v>785</v>
      </c>
      <c r="AD27" s="13" t="s">
        <v>785</v>
      </c>
    </row>
    <row r="28" spans="2:30" x14ac:dyDescent="0.35">
      <c r="B28" s="13" t="s">
        <v>229</v>
      </c>
      <c r="C28" s="13" t="str">
        <f>IFERROR(VLOOKUP(B28,'2.1 Bilan Fibres végétales 2023'!$A$5:$N$132,3,FALSE),"-")</f>
        <v>-</v>
      </c>
      <c r="D28" s="13" t="str">
        <f>IFERROR(VLOOKUP(B28,'2.1 Bilan Fibres végétales 2023'!$A$5:$N$132,4,FALSE),"-")</f>
        <v>-</v>
      </c>
      <c r="E28" s="13" t="str">
        <f>IFERROR(VLOOKUP(B28,'2.1 Bilan Fibres végétales 2023'!$A$5:$N$132,5,FALSE),"-")</f>
        <v>-</v>
      </c>
      <c r="F28" s="13" t="str">
        <f>IFERROR(VLOOKUP(B28,'2.1 Bilan Fibres végétales 2023'!$A$5:$N$132,6,FALSE),"-")</f>
        <v>-</v>
      </c>
      <c r="G28" s="13" t="str">
        <f>IFERROR(VLOOKUP(B28,'2.1 Bilan Fibres végétales 2023'!$A$5:$N$132,7,FALSE),"-")</f>
        <v>-</v>
      </c>
      <c r="H28" s="13" t="str">
        <f>IFERROR(VLOOKUP(B28,'2.1 Bilan Fibres végétales 2023'!$A$5:$N$132,8,FALSE),"-")</f>
        <v>-</v>
      </c>
      <c r="I28" s="13" t="str">
        <f>IFERROR(VLOOKUP(B28,'2.1 Bilan Fibres végétales 2023'!$A$5:$N$132,9,FALSE),"-")</f>
        <v>-</v>
      </c>
      <c r="J28" s="13" t="str">
        <f>IFERROR(VLOOKUP(B28,'2.1 Bilan Fibres végétales 2023'!$A$5:$N$132,10,FALSE),"-")</f>
        <v>-</v>
      </c>
      <c r="K28" s="13" t="str">
        <f>IFERROR(VLOOKUP(B28,'2.1 Bilan Fibres végétales 2023'!$A$5:$N$132,11,FALSE),"-")</f>
        <v>-</v>
      </c>
      <c r="L28" s="13" t="str">
        <f>IFERROR(VLOOKUP(B28,'2.1 Bilan Fibres végétales 2023'!$A$5:$N$132,12,FALSE),"-")</f>
        <v>-</v>
      </c>
      <c r="M28" s="13" t="str">
        <f>IFERROR(VLOOKUP(B28,'2.1 Bilan Fibres végétales 2023'!$A$5:$N$132,13,FALSE),"-")</f>
        <v>-</v>
      </c>
      <c r="N28" s="13" t="str">
        <f>IFERROR(VLOOKUP(B28,'2.1 Bilan Fibres végétales 2023'!$A$5:$N$132,14,FALSE),"-")</f>
        <v>-</v>
      </c>
      <c r="O28" s="13" t="str">
        <f>IFERROR(VLOOKUP(B28,'3.1 Bilan Fibres animales 2023'!$C$6:$F$83,3,FALSE),"-")</f>
        <v>-</v>
      </c>
      <c r="P28" s="13" t="str">
        <f>IFERROR(VLOOKUP(B28,'3.1 Bilan Fibres animales 2023'!$C$6:$F$83,4,FALSE),"-")</f>
        <v>-</v>
      </c>
      <c r="Q28" s="13">
        <f>IFERROR(VLOOKUP(B28,'4.1 Bilan peaux brutes (2023)'!$C$6:$AA$201,20,FALSE),"-")</f>
        <v>2278.9549999999999</v>
      </c>
      <c r="R28" s="13">
        <f>IFERROR(VLOOKUP(B28,'4.1 Bilan peaux brutes (2023)'!$C$6:$AA$201,21,FALSE),"-")</f>
        <v>300.72250000000003</v>
      </c>
      <c r="S28" s="13">
        <f>IFERROR(VLOOKUP(B28,'4.1 Bilan peaux brutes (2023)'!$C$6:$AA$201,22,FALSE),"-")</f>
        <v>412.08600000000001</v>
      </c>
      <c r="T28" s="13">
        <f>IFERROR(VLOOKUP(B28,'4.1 Bilan peaux brutes (2023)'!$C$6:$AA$201,23,FALSE),"-")</f>
        <v>274.72399999999999</v>
      </c>
      <c r="U28" s="13">
        <f>IFERROR(VLOOKUP(B28,'4.1 Bilan peaux brutes (2023)'!$C$6:$AA$201,24,FALSE),"-")</f>
        <v>60.881999999999998</v>
      </c>
      <c r="V28" s="13">
        <f>IFERROR(VLOOKUP(B28,'4.1 Bilan peaux brutes (2023)'!$C$6:$AA$201,25,FALSE),"-")</f>
        <v>40.588000000000001</v>
      </c>
      <c r="W28" s="13" t="s">
        <v>785</v>
      </c>
      <c r="X28" s="13" t="s">
        <v>785</v>
      </c>
      <c r="Y28" s="13" t="s">
        <v>785</v>
      </c>
      <c r="Z28" s="13" t="s">
        <v>785</v>
      </c>
      <c r="AA28" s="13" t="s">
        <v>785</v>
      </c>
      <c r="AB28" s="13" t="s">
        <v>785</v>
      </c>
      <c r="AC28" s="13" t="s">
        <v>785</v>
      </c>
      <c r="AD28" s="13" t="s">
        <v>785</v>
      </c>
    </row>
    <row r="29" spans="2:30" x14ac:dyDescent="0.35">
      <c r="B29" s="13" t="s">
        <v>230</v>
      </c>
      <c r="C29" s="13">
        <f>IFERROR(VLOOKUP(B29,'2.1 Bilan Fibres végétales 2023'!$A$5:$N$132,3,FALSE),"-")</f>
        <v>204248</v>
      </c>
      <c r="D29" s="13" t="str">
        <f>IFERROR(VLOOKUP(B29,'2.1 Bilan Fibres végétales 2023'!$A$5:$N$132,4,FALSE),"-")</f>
        <v>-</v>
      </c>
      <c r="E29" s="13" t="str">
        <f>IFERROR(VLOOKUP(B29,'2.1 Bilan Fibres végétales 2023'!$A$5:$N$132,5,FALSE),"-")</f>
        <v>-</v>
      </c>
      <c r="F29" s="13" t="str">
        <f>IFERROR(VLOOKUP(B29,'2.1 Bilan Fibres végétales 2023'!$A$5:$N$132,6,FALSE),"-")</f>
        <v>-</v>
      </c>
      <c r="G29" s="13" t="str">
        <f>IFERROR(VLOOKUP(B29,'2.1 Bilan Fibres végétales 2023'!$A$5:$N$132,7,FALSE),"-")</f>
        <v>-</v>
      </c>
      <c r="H29" s="13" t="str">
        <f>IFERROR(VLOOKUP(B29,'2.1 Bilan Fibres végétales 2023'!$A$5:$N$132,8,FALSE),"-")</f>
        <v>-</v>
      </c>
      <c r="I29" s="13" t="str">
        <f>IFERROR(VLOOKUP(B29,'2.1 Bilan Fibres végétales 2023'!$A$5:$N$132,9,FALSE),"-")</f>
        <v>-</v>
      </c>
      <c r="J29" s="13" t="str">
        <f>IFERROR(VLOOKUP(B29,'2.1 Bilan Fibres végétales 2023'!$A$5:$N$132,10,FALSE),"-")</f>
        <v>-</v>
      </c>
      <c r="K29" s="13" t="str">
        <f>IFERROR(VLOOKUP(B29,'2.1 Bilan Fibres végétales 2023'!$A$5:$N$132,11,FALSE),"-")</f>
        <v>-</v>
      </c>
      <c r="L29" s="13" t="str">
        <f>IFERROR(VLOOKUP(B29,'2.1 Bilan Fibres végétales 2023'!$A$5:$N$132,12,FALSE),"-")</f>
        <v>-</v>
      </c>
      <c r="M29" s="13" t="str">
        <f>IFERROR(VLOOKUP(B29,'2.1 Bilan Fibres végétales 2023'!$A$5:$N$132,13,FALSE),"-")</f>
        <v>-</v>
      </c>
      <c r="N29" s="13" t="str">
        <f>IFERROR(VLOOKUP(B29,'2.1 Bilan Fibres végétales 2023'!$A$5:$N$132,14,FALSE),"-")</f>
        <v>-</v>
      </c>
      <c r="O29" s="13" t="str">
        <f>IFERROR(VLOOKUP(B29,'3.1 Bilan Fibres animales 2023'!$C$6:$F$83,3,FALSE),"-")</f>
        <v>-</v>
      </c>
      <c r="P29" s="13" t="str">
        <f>IFERROR(VLOOKUP(B29,'3.1 Bilan Fibres animales 2023'!$C$6:$F$83,4,FALSE),"-")</f>
        <v>-</v>
      </c>
      <c r="Q29" s="13">
        <f>IFERROR(VLOOKUP(B29,'4.1 Bilan peaux brutes (2023)'!$C$6:$AA$201,20,FALSE),"-")</f>
        <v>30922.5</v>
      </c>
      <c r="R29" s="13">
        <f>IFERROR(VLOOKUP(B29,'4.1 Bilan peaux brutes (2023)'!$C$6:$AA$201,21,FALSE),"-")</f>
        <v>3828.5</v>
      </c>
      <c r="S29" s="13">
        <f>IFERROR(VLOOKUP(B29,'4.1 Bilan peaux brutes (2023)'!$C$6:$AA$201,22,FALSE),"-")</f>
        <v>1834.0206000000001</v>
      </c>
      <c r="T29" s="13">
        <f>IFERROR(VLOOKUP(B29,'4.1 Bilan peaux brutes (2023)'!$C$6:$AA$201,23,FALSE),"-")</f>
        <v>1222.6804000000002</v>
      </c>
      <c r="U29" s="13">
        <f>IFERROR(VLOOKUP(B29,'4.1 Bilan peaux brutes (2023)'!$C$6:$AA$201,24,FALSE),"-")</f>
        <v>1988.3244000000002</v>
      </c>
      <c r="V29" s="13">
        <f>IFERROR(VLOOKUP(B29,'4.1 Bilan peaux brutes (2023)'!$C$6:$AA$201,25,FALSE),"-")</f>
        <v>1325.5496000000001</v>
      </c>
      <c r="W29" s="13" t="s">
        <v>785</v>
      </c>
      <c r="X29" s="13" t="s">
        <v>785</v>
      </c>
      <c r="Y29" s="13" t="s">
        <v>785</v>
      </c>
      <c r="Z29" s="13" t="s">
        <v>785</v>
      </c>
      <c r="AA29" s="13" t="s">
        <v>785</v>
      </c>
      <c r="AB29" s="13" t="s">
        <v>785</v>
      </c>
      <c r="AC29" s="13" t="s">
        <v>785</v>
      </c>
      <c r="AD29" s="13" t="s">
        <v>785</v>
      </c>
    </row>
    <row r="30" spans="2:30" x14ac:dyDescent="0.35">
      <c r="B30" s="13" t="s">
        <v>231</v>
      </c>
      <c r="C30" s="13" t="str">
        <f>IFERROR(VLOOKUP(B30,'2.1 Bilan Fibres végétales 2023'!$A$5:$N$132,3,FALSE),"-")</f>
        <v>-</v>
      </c>
      <c r="D30" s="13" t="str">
        <f>IFERROR(VLOOKUP(B30,'2.1 Bilan Fibres végétales 2023'!$A$5:$N$132,4,FALSE),"-")</f>
        <v>-</v>
      </c>
      <c r="E30" s="13" t="str">
        <f>IFERROR(VLOOKUP(B30,'2.1 Bilan Fibres végétales 2023'!$A$5:$N$132,5,FALSE),"-")</f>
        <v>-</v>
      </c>
      <c r="F30" s="13" t="str">
        <f>IFERROR(VLOOKUP(B30,'2.1 Bilan Fibres végétales 2023'!$A$5:$N$132,6,FALSE),"-")</f>
        <v>-</v>
      </c>
      <c r="G30" s="13" t="str">
        <f>IFERROR(VLOOKUP(B30,'2.1 Bilan Fibres végétales 2023'!$A$5:$N$132,7,FALSE),"-")</f>
        <v>-</v>
      </c>
      <c r="H30" s="13" t="str">
        <f>IFERROR(VLOOKUP(B30,'2.1 Bilan Fibres végétales 2023'!$A$5:$N$132,8,FALSE),"-")</f>
        <v>-</v>
      </c>
      <c r="I30" s="13" t="str">
        <f>IFERROR(VLOOKUP(B30,'2.1 Bilan Fibres végétales 2023'!$A$5:$N$132,9,FALSE),"-")</f>
        <v>-</v>
      </c>
      <c r="J30" s="13" t="str">
        <f>IFERROR(VLOOKUP(B30,'2.1 Bilan Fibres végétales 2023'!$A$5:$N$132,10,FALSE),"-")</f>
        <v>-</v>
      </c>
      <c r="K30" s="13" t="str">
        <f>IFERROR(VLOOKUP(B30,'2.1 Bilan Fibres végétales 2023'!$A$5:$N$132,11,FALSE),"-")</f>
        <v>-</v>
      </c>
      <c r="L30" s="13" t="str">
        <f>IFERROR(VLOOKUP(B30,'2.1 Bilan Fibres végétales 2023'!$A$5:$N$132,12,FALSE),"-")</f>
        <v>-</v>
      </c>
      <c r="M30" s="13" t="str">
        <f>IFERROR(VLOOKUP(B30,'2.1 Bilan Fibres végétales 2023'!$A$5:$N$132,13,FALSE),"-")</f>
        <v>-</v>
      </c>
      <c r="N30" s="13" t="str">
        <f>IFERROR(VLOOKUP(B30,'2.1 Bilan Fibres végétales 2023'!$A$5:$N$132,14,FALSE),"-")</f>
        <v>-</v>
      </c>
      <c r="O30" s="13" t="str">
        <f>IFERROR(VLOOKUP(B30,'3.1 Bilan Fibres animales 2023'!$C$6:$F$83,3,FALSE),"-")</f>
        <v>-</v>
      </c>
      <c r="P30" s="13" t="str">
        <f>IFERROR(VLOOKUP(B30,'3.1 Bilan Fibres animales 2023'!$C$6:$F$83,4,FALSE),"-")</f>
        <v>-</v>
      </c>
      <c r="Q30" s="13">
        <f>IFERROR(VLOOKUP(B30,'4.1 Bilan peaux brutes (2023)'!$C$6:$AA$201,20,FALSE),"-")</f>
        <v>2011.7330624999997</v>
      </c>
      <c r="R30" s="13">
        <f>IFERROR(VLOOKUP(B30,'4.1 Bilan peaux brutes (2023)'!$C$6:$AA$201,21,FALSE),"-")</f>
        <v>249.07171249999999</v>
      </c>
      <c r="S30" s="13">
        <f>IFERROR(VLOOKUP(B30,'4.1 Bilan peaux brutes (2023)'!$C$6:$AA$201,22,FALSE),"-")</f>
        <v>27.8994</v>
      </c>
      <c r="T30" s="13">
        <f>IFERROR(VLOOKUP(B30,'4.1 Bilan peaux brutes (2023)'!$C$6:$AA$201,23,FALSE),"-")</f>
        <v>18.599600000000002</v>
      </c>
      <c r="U30" s="13">
        <f>IFERROR(VLOOKUP(B30,'4.1 Bilan peaux brutes (2023)'!$C$6:$AA$201,24,FALSE),"-")</f>
        <v>158.70540000000003</v>
      </c>
      <c r="V30" s="13">
        <f>IFERROR(VLOOKUP(B30,'4.1 Bilan peaux brutes (2023)'!$C$6:$AA$201,25,FALSE),"-")</f>
        <v>105.8036</v>
      </c>
      <c r="W30" s="13" t="s">
        <v>785</v>
      </c>
      <c r="X30" s="13" t="s">
        <v>785</v>
      </c>
      <c r="Y30" s="13" t="s">
        <v>785</v>
      </c>
      <c r="Z30" s="13" t="s">
        <v>785</v>
      </c>
      <c r="AA30" s="13" t="s">
        <v>785</v>
      </c>
      <c r="AB30" s="13" t="s">
        <v>785</v>
      </c>
      <c r="AC30" s="13" t="s">
        <v>785</v>
      </c>
      <c r="AD30" s="13" t="s">
        <v>785</v>
      </c>
    </row>
    <row r="31" spans="2:30" x14ac:dyDescent="0.35">
      <c r="B31" s="13" t="s">
        <v>232</v>
      </c>
      <c r="C31" s="13" t="str">
        <f>IFERROR(VLOOKUP(B31,'2.1 Bilan Fibres végétales 2023'!$A$5:$N$132,3,FALSE),"-")</f>
        <v>-</v>
      </c>
      <c r="D31" s="13">
        <f>IFERROR(VLOOKUP(B31,'2.1 Bilan Fibres végétales 2023'!$A$5:$N$132,4,FALSE),"-")</f>
        <v>142500</v>
      </c>
      <c r="E31" s="13" t="str">
        <f>IFERROR(VLOOKUP(B31,'2.1 Bilan Fibres végétales 2023'!$A$5:$N$132,5,FALSE),"-")</f>
        <v>-</v>
      </c>
      <c r="F31" s="13">
        <f>IFERROR(VLOOKUP(B31,'2.1 Bilan Fibres végétales 2023'!$A$5:$N$132,6,FALSE),"-")</f>
        <v>3908.1</v>
      </c>
      <c r="G31" s="13" t="str">
        <f>IFERROR(VLOOKUP(B31,'2.1 Bilan Fibres végétales 2023'!$A$5:$N$132,7,FALSE),"-")</f>
        <v>-</v>
      </c>
      <c r="H31" s="13" t="str">
        <f>IFERROR(VLOOKUP(B31,'2.1 Bilan Fibres végétales 2023'!$A$5:$N$132,8,FALSE),"-")</f>
        <v>-</v>
      </c>
      <c r="I31" s="13" t="str">
        <f>IFERROR(VLOOKUP(B31,'2.1 Bilan Fibres végétales 2023'!$A$5:$N$132,9,FALSE),"-")</f>
        <v>-</v>
      </c>
      <c r="J31" s="13" t="str">
        <f>IFERROR(VLOOKUP(B31,'2.1 Bilan Fibres végétales 2023'!$A$5:$N$132,10,FALSE),"-")</f>
        <v>-</v>
      </c>
      <c r="K31" s="13" t="str">
        <f>IFERROR(VLOOKUP(B31,'2.1 Bilan Fibres végétales 2023'!$A$5:$N$132,11,FALSE),"-")</f>
        <v>-</v>
      </c>
      <c r="L31" s="13" t="str">
        <f>IFERROR(VLOOKUP(B31,'2.1 Bilan Fibres végétales 2023'!$A$5:$N$132,12,FALSE),"-")</f>
        <v>-</v>
      </c>
      <c r="M31" s="13" t="str">
        <f>IFERROR(VLOOKUP(B31,'2.1 Bilan Fibres végétales 2023'!$A$5:$N$132,13,FALSE),"-")</f>
        <v>-</v>
      </c>
      <c r="N31" s="13" t="str">
        <f>IFERROR(VLOOKUP(B31,'2.1 Bilan Fibres végétales 2023'!$A$5:$N$132,14,FALSE),"-")</f>
        <v>-</v>
      </c>
      <c r="O31" s="13" t="str">
        <f>IFERROR(VLOOKUP(B31,'3.1 Bilan Fibres animales 2023'!$C$6:$F$83,3,FALSE),"-")</f>
        <v>-</v>
      </c>
      <c r="P31" s="13">
        <f>IFERROR(VLOOKUP(B31,'3.1 Bilan Fibres animales 2023'!$C$6:$F$83,4,FALSE),"-")</f>
        <v>25.03</v>
      </c>
      <c r="Q31" s="13">
        <f>IFERROR(VLOOKUP(B31,'4.1 Bilan peaux brutes (2023)'!$C$6:$AA$201,20,FALSE),"-")</f>
        <v>11994.862687500001</v>
      </c>
      <c r="R31" s="13">
        <f>IFERROR(VLOOKUP(B31,'4.1 Bilan peaux brutes (2023)'!$C$6:$AA$201,21,FALSE),"-")</f>
        <v>249.07171249999999</v>
      </c>
      <c r="S31" s="13" t="str">
        <f>IFERROR(VLOOKUP(B31,'4.1 Bilan peaux brutes (2023)'!$C$6:$AA$201,22,FALSE),"-")</f>
        <v>-</v>
      </c>
      <c r="T31" s="13" t="str">
        <f>IFERROR(VLOOKUP(B31,'4.1 Bilan peaux brutes (2023)'!$C$6:$AA$201,23,FALSE),"-")</f>
        <v>-</v>
      </c>
      <c r="U31" s="13" t="str">
        <f>IFERROR(VLOOKUP(B31,'4.1 Bilan peaux brutes (2023)'!$C$6:$AA$201,24,FALSE),"-")</f>
        <v>-</v>
      </c>
      <c r="V31" s="13" t="str">
        <f>IFERROR(VLOOKUP(B31,'4.1 Bilan peaux brutes (2023)'!$C$6:$AA$201,25,FALSE),"-")</f>
        <v>-</v>
      </c>
      <c r="W31" s="13" t="s">
        <v>785</v>
      </c>
      <c r="X31" s="13" t="s">
        <v>785</v>
      </c>
      <c r="Y31" s="13" t="s">
        <v>785</v>
      </c>
      <c r="Z31" s="13" t="s">
        <v>785</v>
      </c>
      <c r="AA31" s="13" t="s">
        <v>785</v>
      </c>
      <c r="AB31" s="13" t="s">
        <v>785</v>
      </c>
      <c r="AC31" s="13" t="s">
        <v>785</v>
      </c>
      <c r="AD31" s="13" t="s">
        <v>785</v>
      </c>
    </row>
    <row r="32" spans="2:30" x14ac:dyDescent="0.35">
      <c r="B32" s="13" t="s">
        <v>233</v>
      </c>
      <c r="C32" s="13">
        <f>IFERROR(VLOOKUP(B32,'2.1 Bilan Fibres végétales 2023'!$A$5:$N$132,3,FALSE),"-")</f>
        <v>131262</v>
      </c>
      <c r="D32" s="13">
        <f>IFERROR(VLOOKUP(B32,'2.1 Bilan Fibres végétales 2023'!$A$5:$N$132,4,FALSE),"-")</f>
        <v>102.22</v>
      </c>
      <c r="E32" s="13" t="str">
        <f>IFERROR(VLOOKUP(B32,'2.1 Bilan Fibres végétales 2023'!$A$5:$N$132,5,FALSE),"-")</f>
        <v>-</v>
      </c>
      <c r="F32" s="13" t="str">
        <f>IFERROR(VLOOKUP(B32,'2.1 Bilan Fibres végétales 2023'!$A$5:$N$132,6,FALSE),"-")</f>
        <v>-</v>
      </c>
      <c r="G32" s="13" t="str">
        <f>IFERROR(VLOOKUP(B32,'2.1 Bilan Fibres végétales 2023'!$A$5:$N$132,7,FALSE),"-")</f>
        <v>-</v>
      </c>
      <c r="H32" s="13" t="str">
        <f>IFERROR(VLOOKUP(B32,'2.1 Bilan Fibres végétales 2023'!$A$5:$N$132,8,FALSE),"-")</f>
        <v>-</v>
      </c>
      <c r="I32" s="13" t="str">
        <f>IFERROR(VLOOKUP(B32,'2.1 Bilan Fibres végétales 2023'!$A$5:$N$132,9,FALSE),"-")</f>
        <v>-</v>
      </c>
      <c r="J32" s="13" t="str">
        <f>IFERROR(VLOOKUP(B32,'2.1 Bilan Fibres végétales 2023'!$A$5:$N$132,10,FALSE),"-")</f>
        <v>-</v>
      </c>
      <c r="K32" s="13" t="str">
        <f>IFERROR(VLOOKUP(B32,'2.1 Bilan Fibres végétales 2023'!$A$5:$N$132,11,FALSE),"-")</f>
        <v>-</v>
      </c>
      <c r="L32" s="13" t="str">
        <f>IFERROR(VLOOKUP(B32,'2.1 Bilan Fibres végétales 2023'!$A$5:$N$132,12,FALSE),"-")</f>
        <v>-</v>
      </c>
      <c r="M32" s="13" t="str">
        <f>IFERROR(VLOOKUP(B32,'2.1 Bilan Fibres végétales 2023'!$A$5:$N$132,13,FALSE),"-")</f>
        <v>-</v>
      </c>
      <c r="N32" s="13" t="str">
        <f>IFERROR(VLOOKUP(B32,'2.1 Bilan Fibres végétales 2023'!$A$5:$N$132,14,FALSE),"-")</f>
        <v>-</v>
      </c>
      <c r="O32" s="13" t="str">
        <f>IFERROR(VLOOKUP(B32,'3.1 Bilan Fibres animales 2023'!$C$6:$F$83,3,FALSE),"-")</f>
        <v>-</v>
      </c>
      <c r="P32" s="13" t="str">
        <f>IFERROR(VLOOKUP(B32,'3.1 Bilan Fibres animales 2023'!$C$6:$F$83,4,FALSE),"-")</f>
        <v>-</v>
      </c>
      <c r="Q32" s="13">
        <f>IFERROR(VLOOKUP(B32,'4.1 Bilan peaux brutes (2023)'!$C$6:$AA$201,20,FALSE),"-")</f>
        <v>20048.453249999999</v>
      </c>
      <c r="R32" s="13">
        <f>IFERROR(VLOOKUP(B32,'4.1 Bilan peaux brutes (2023)'!$C$6:$AA$201,21,FALSE),"-")</f>
        <v>2482.1894499999999</v>
      </c>
      <c r="S32" s="13">
        <f>IFERROR(VLOOKUP(B32,'4.1 Bilan peaux brutes (2023)'!$C$6:$AA$201,22,FALSE),"-")</f>
        <v>876.83100000000002</v>
      </c>
      <c r="T32" s="13">
        <f>IFERROR(VLOOKUP(B32,'4.1 Bilan peaux brutes (2023)'!$C$6:$AA$201,23,FALSE),"-")</f>
        <v>584.55399999999997</v>
      </c>
      <c r="U32" s="13">
        <f>IFERROR(VLOOKUP(B32,'4.1 Bilan peaux brutes (2023)'!$C$6:$AA$201,24,FALSE),"-")</f>
        <v>1391.1324000000002</v>
      </c>
      <c r="V32" s="13">
        <f>IFERROR(VLOOKUP(B32,'4.1 Bilan peaux brutes (2023)'!$C$6:$AA$201,25,FALSE),"-")</f>
        <v>927.42160000000013</v>
      </c>
      <c r="W32" s="13" t="s">
        <v>785</v>
      </c>
      <c r="X32" s="13" t="s">
        <v>785</v>
      </c>
      <c r="Y32" s="13" t="s">
        <v>785</v>
      </c>
      <c r="Z32" s="13" t="s">
        <v>785</v>
      </c>
      <c r="AA32" s="13" t="s">
        <v>785</v>
      </c>
      <c r="AB32" s="13" t="s">
        <v>785</v>
      </c>
      <c r="AC32" s="13" t="s">
        <v>785</v>
      </c>
      <c r="AD32" s="13" t="s">
        <v>785</v>
      </c>
    </row>
    <row r="33" spans="2:30" x14ac:dyDescent="0.35">
      <c r="B33" s="13" t="s">
        <v>234</v>
      </c>
      <c r="C33" s="13" t="str">
        <f>IFERROR(VLOOKUP(B33,'2.1 Bilan Fibres végétales 2023'!$A$5:$N$132,3,FALSE),"-")</f>
        <v>-</v>
      </c>
      <c r="D33" s="13" t="str">
        <f>IFERROR(VLOOKUP(B33,'2.1 Bilan Fibres végétales 2023'!$A$5:$N$132,4,FALSE),"-")</f>
        <v>-</v>
      </c>
      <c r="E33" s="13" t="str">
        <f>IFERROR(VLOOKUP(B33,'2.1 Bilan Fibres végétales 2023'!$A$5:$N$132,5,FALSE),"-")</f>
        <v>-</v>
      </c>
      <c r="F33" s="13">
        <f>IFERROR(VLOOKUP(B33,'2.1 Bilan Fibres végétales 2023'!$A$5:$N$132,6,FALSE),"-")</f>
        <v>26820.83</v>
      </c>
      <c r="G33" s="13" t="str">
        <f>IFERROR(VLOOKUP(B33,'2.1 Bilan Fibres végétales 2023'!$A$5:$N$132,7,FALSE),"-")</f>
        <v>-</v>
      </c>
      <c r="H33" s="13" t="str">
        <f>IFERROR(VLOOKUP(B33,'2.1 Bilan Fibres végétales 2023'!$A$5:$N$132,8,FALSE),"-")</f>
        <v>-</v>
      </c>
      <c r="I33" s="13" t="str">
        <f>IFERROR(VLOOKUP(B33,'2.1 Bilan Fibres végétales 2023'!$A$5:$N$132,9,FALSE),"-")</f>
        <v>-</v>
      </c>
      <c r="J33" s="13" t="str">
        <f>IFERROR(VLOOKUP(B33,'2.1 Bilan Fibres végétales 2023'!$A$5:$N$132,10,FALSE),"-")</f>
        <v>-</v>
      </c>
      <c r="K33" s="13" t="str">
        <f>IFERROR(VLOOKUP(B33,'2.1 Bilan Fibres végétales 2023'!$A$5:$N$132,11,FALSE),"-")</f>
        <v>-</v>
      </c>
      <c r="L33" s="13" t="str">
        <f>IFERROR(VLOOKUP(B33,'2.1 Bilan Fibres végétales 2023'!$A$5:$N$132,12,FALSE),"-")</f>
        <v>-</v>
      </c>
      <c r="M33" s="13" t="str">
        <f>IFERROR(VLOOKUP(B33,'2.1 Bilan Fibres végétales 2023'!$A$5:$N$132,13,FALSE),"-")</f>
        <v>-</v>
      </c>
      <c r="N33" s="13" t="str">
        <f>IFERROR(VLOOKUP(B33,'2.1 Bilan Fibres végétales 2023'!$A$5:$N$132,14,FALSE),"-")</f>
        <v>-</v>
      </c>
      <c r="O33" s="13">
        <f>IFERROR(VLOOKUP(B33,'3.1 Bilan Fibres animales 2023'!$C$6:$F$83,3,FALSE),"-")</f>
        <v>1189.43</v>
      </c>
      <c r="P33" s="13" t="str">
        <f>IFERROR(VLOOKUP(B33,'3.1 Bilan Fibres animales 2023'!$C$6:$F$83,4,FALSE),"-")</f>
        <v>-</v>
      </c>
      <c r="Q33" s="13">
        <f>IFERROR(VLOOKUP(B33,'4.1 Bilan peaux brutes (2023)'!$C$6:$AA$201,20,FALSE),"-")</f>
        <v>88076.756250000006</v>
      </c>
      <c r="R33" s="13">
        <f>IFERROR(VLOOKUP(B33,'4.1 Bilan peaux brutes (2023)'!$C$6:$AA$201,21,FALSE),"-")</f>
        <v>10904.741249999999</v>
      </c>
      <c r="S33" s="13">
        <f>IFERROR(VLOOKUP(B33,'4.1 Bilan peaux brutes (2023)'!$C$6:$AA$201,22,FALSE),"-")</f>
        <v>466.92</v>
      </c>
      <c r="T33" s="13">
        <f>IFERROR(VLOOKUP(B33,'4.1 Bilan peaux brutes (2023)'!$C$6:$AA$201,23,FALSE),"-")</f>
        <v>311.27999999999997</v>
      </c>
      <c r="U33" s="13" t="str">
        <f>IFERROR(VLOOKUP(B33,'4.1 Bilan peaux brutes (2023)'!$C$6:$AA$201,24,FALSE),"-")</f>
        <v>-</v>
      </c>
      <c r="V33" s="13" t="str">
        <f>IFERROR(VLOOKUP(B33,'4.1 Bilan peaux brutes (2023)'!$C$6:$AA$201,25,FALSE),"-")</f>
        <v>-</v>
      </c>
      <c r="W33" s="13" t="s">
        <v>785</v>
      </c>
      <c r="X33" s="13" t="s">
        <v>785</v>
      </c>
      <c r="Y33" s="13" t="s">
        <v>785</v>
      </c>
      <c r="Z33" s="13" t="s">
        <v>785</v>
      </c>
      <c r="AA33" s="13" t="s">
        <v>785</v>
      </c>
      <c r="AB33" s="13" t="s">
        <v>785</v>
      </c>
      <c r="AC33" s="13" t="s">
        <v>785</v>
      </c>
      <c r="AD33" s="13" t="s">
        <v>785</v>
      </c>
    </row>
    <row r="34" spans="2:30" x14ac:dyDescent="0.35">
      <c r="B34" s="13" t="s">
        <v>235</v>
      </c>
      <c r="C34" s="13" t="str">
        <f>IFERROR(VLOOKUP(B34,'2.1 Bilan Fibres végétales 2023'!$A$5:$N$132,3,FALSE),"-")</f>
        <v>-</v>
      </c>
      <c r="D34" s="13" t="str">
        <f>IFERROR(VLOOKUP(B34,'2.1 Bilan Fibres végétales 2023'!$A$5:$N$132,4,FALSE),"-")</f>
        <v>-</v>
      </c>
      <c r="E34" s="13" t="str">
        <f>IFERROR(VLOOKUP(B34,'2.1 Bilan Fibres végétales 2023'!$A$5:$N$132,5,FALSE),"-")</f>
        <v>-</v>
      </c>
      <c r="F34" s="13">
        <f>IFERROR(VLOOKUP(B34,'2.1 Bilan Fibres végétales 2023'!$A$5:$N$132,6,FALSE),"-")</f>
        <v>1898.67</v>
      </c>
      <c r="G34" s="13">
        <f>IFERROR(VLOOKUP(B34,'2.1 Bilan Fibres végétales 2023'!$A$5:$N$132,7,FALSE),"-")</f>
        <v>3100</v>
      </c>
      <c r="H34" s="13">
        <f>IFERROR(VLOOKUP(B34,'2.1 Bilan Fibres végétales 2023'!$A$5:$N$132,8,FALSE),"-")</f>
        <v>4306.6499999999996</v>
      </c>
      <c r="I34" s="13" t="str">
        <f>IFERROR(VLOOKUP(B34,'2.1 Bilan Fibres végétales 2023'!$A$5:$N$132,9,FALSE),"-")</f>
        <v>-</v>
      </c>
      <c r="J34" s="13">
        <f>IFERROR(VLOOKUP(B34,'2.1 Bilan Fibres végétales 2023'!$A$5:$N$132,10,FALSE),"-")</f>
        <v>9191.76</v>
      </c>
      <c r="K34" s="13" t="str">
        <f>IFERROR(VLOOKUP(B34,'2.1 Bilan Fibres végétales 2023'!$A$5:$N$132,11,FALSE),"-")</f>
        <v>-</v>
      </c>
      <c r="L34" s="13" t="str">
        <f>IFERROR(VLOOKUP(B34,'2.1 Bilan Fibres végétales 2023'!$A$5:$N$132,12,FALSE),"-")</f>
        <v>-</v>
      </c>
      <c r="M34" s="13" t="str">
        <f>IFERROR(VLOOKUP(B34,'2.1 Bilan Fibres végétales 2023'!$A$5:$N$132,13,FALSE),"-")</f>
        <v>-</v>
      </c>
      <c r="N34" s="13" t="str">
        <f>IFERROR(VLOOKUP(B34,'2.1 Bilan Fibres végétales 2023'!$A$5:$N$132,14,FALSE),"-")</f>
        <v>-</v>
      </c>
      <c r="O34" s="13">
        <f>IFERROR(VLOOKUP(B34,'3.1 Bilan Fibres animales 2023'!$C$6:$F$83,3,FALSE),"-")</f>
        <v>6315.8</v>
      </c>
      <c r="P34" s="13" t="str">
        <f>IFERROR(VLOOKUP(B34,'3.1 Bilan Fibres animales 2023'!$C$6:$F$83,4,FALSE),"-")</f>
        <v>-</v>
      </c>
      <c r="Q34" s="13">
        <f>IFERROR(VLOOKUP(B34,'4.1 Bilan peaux brutes (2023)'!$C$6:$AA$201,20,FALSE),"-")</f>
        <v>18038.964562500001</v>
      </c>
      <c r="R34" s="13">
        <f>IFERROR(VLOOKUP(B34,'4.1 Bilan peaux brutes (2023)'!$C$6:$AA$201,21,FALSE),"-")</f>
        <v>2233.3956125000004</v>
      </c>
      <c r="S34" s="13">
        <f>IFERROR(VLOOKUP(B34,'4.1 Bilan peaux brutes (2023)'!$C$6:$AA$201,22,FALSE),"-")</f>
        <v>328.52940000000001</v>
      </c>
      <c r="T34" s="13">
        <f>IFERROR(VLOOKUP(B34,'4.1 Bilan peaux brutes (2023)'!$C$6:$AA$201,23,FALSE),"-")</f>
        <v>219.0196</v>
      </c>
      <c r="U34" s="13">
        <f>IFERROR(VLOOKUP(B34,'4.1 Bilan peaux brutes (2023)'!$C$6:$AA$201,24,FALSE),"-")</f>
        <v>189.309</v>
      </c>
      <c r="V34" s="13">
        <f>IFERROR(VLOOKUP(B34,'4.1 Bilan peaux brutes (2023)'!$C$6:$AA$201,25,FALSE),"-")</f>
        <v>126.206</v>
      </c>
      <c r="W34" s="13" t="s">
        <v>785</v>
      </c>
      <c r="X34" s="13" t="s">
        <v>785</v>
      </c>
      <c r="Y34" s="13" t="s">
        <v>785</v>
      </c>
      <c r="Z34" s="13" t="s">
        <v>785</v>
      </c>
      <c r="AA34" s="13" t="s">
        <v>785</v>
      </c>
      <c r="AB34" s="13" t="s">
        <v>785</v>
      </c>
      <c r="AC34" s="13" t="s">
        <v>785</v>
      </c>
      <c r="AD34" s="13" t="s">
        <v>785</v>
      </c>
    </row>
    <row r="35" spans="2:30" x14ac:dyDescent="0.35">
      <c r="B35" s="13" t="s">
        <v>236</v>
      </c>
      <c r="C35" s="13">
        <f>IFERROR(VLOOKUP(B35,'2.1 Bilan Fibres végétales 2023'!$A$5:$N$132,3,FALSE),"-")</f>
        <v>5617158</v>
      </c>
      <c r="D35" s="13">
        <f>IFERROR(VLOOKUP(B35,'2.1 Bilan Fibres végétales 2023'!$A$5:$N$132,4,FALSE),"-")</f>
        <v>12200</v>
      </c>
      <c r="E35" s="13" t="str">
        <f>IFERROR(VLOOKUP(B35,'2.1 Bilan Fibres végétales 2023'!$A$5:$N$132,5,FALSE),"-")</f>
        <v>-</v>
      </c>
      <c r="F35" s="13">
        <f>IFERROR(VLOOKUP(B35,'2.1 Bilan Fibres végétales 2023'!$A$5:$N$132,6,FALSE),"-")</f>
        <v>0</v>
      </c>
      <c r="G35" s="13">
        <f>IFERROR(VLOOKUP(B35,'2.1 Bilan Fibres végétales 2023'!$A$5:$N$132,7,FALSE),"-")</f>
        <v>29000</v>
      </c>
      <c r="H35" s="13">
        <f>IFERROR(VLOOKUP(B35,'2.1 Bilan Fibres végétales 2023'!$A$5:$N$132,8,FALSE),"-")</f>
        <v>107402.88</v>
      </c>
      <c r="I35" s="13">
        <f>IFERROR(VLOOKUP(B35,'2.1 Bilan Fibres végétales 2023'!$A$5:$N$132,9,FALSE),"-")</f>
        <v>14291.87</v>
      </c>
      <c r="J35" s="13">
        <f>IFERROR(VLOOKUP(B35,'2.1 Bilan Fibres végétales 2023'!$A$5:$N$132,10,FALSE),"-")</f>
        <v>21839.11</v>
      </c>
      <c r="K35" s="13" t="str">
        <f>IFERROR(VLOOKUP(B35,'2.1 Bilan Fibres végétales 2023'!$A$5:$N$132,11,FALSE),"-")</f>
        <v>-</v>
      </c>
      <c r="L35" s="13" t="str">
        <f>IFERROR(VLOOKUP(B35,'2.1 Bilan Fibres végétales 2023'!$A$5:$N$132,12,FALSE),"-")</f>
        <v>-</v>
      </c>
      <c r="M35" s="13" t="str">
        <f>IFERROR(VLOOKUP(B35,'2.1 Bilan Fibres végétales 2023'!$A$5:$N$132,13,FALSE),"-")</f>
        <v>-</v>
      </c>
      <c r="N35" s="13">
        <f>IFERROR(VLOOKUP(B35,'2.1 Bilan Fibres végétales 2023'!$A$5:$N$132,14,FALSE),"-")</f>
        <v>6761.2</v>
      </c>
      <c r="O35" s="13">
        <f>IFERROR(VLOOKUP(B35,'3.1 Bilan Fibres animales 2023'!$C$6:$F$83,3,FALSE),"-")</f>
        <v>367505</v>
      </c>
      <c r="P35" s="13">
        <f>IFERROR(VLOOKUP(B35,'3.1 Bilan Fibres animales 2023'!$C$6:$F$83,4,FALSE),"-")</f>
        <v>50000</v>
      </c>
      <c r="Q35" s="13">
        <f>IFERROR(VLOOKUP(B35,'4.1 Bilan peaux brutes (2023)'!$C$6:$AA$201,20,FALSE),"-")</f>
        <v>1127457.2925</v>
      </c>
      <c r="R35" s="13">
        <f>IFERROR(VLOOKUP(B35,'4.1 Bilan peaux brutes (2023)'!$C$6:$AA$201,21,FALSE),"-")</f>
        <v>139589.95050000001</v>
      </c>
      <c r="S35" s="13">
        <f>IFERROR(VLOOKUP(B35,'4.1 Bilan peaux brutes (2023)'!$C$6:$AA$201,22,FALSE),"-")</f>
        <v>124299.111</v>
      </c>
      <c r="T35" s="13">
        <f>IFERROR(VLOOKUP(B35,'4.1 Bilan peaux brutes (2023)'!$C$6:$AA$201,23,FALSE),"-")</f>
        <v>82866.073999999993</v>
      </c>
      <c r="U35" s="13">
        <f>IFERROR(VLOOKUP(B35,'4.1 Bilan peaux brutes (2023)'!$C$6:$AA$201,24,FALSE),"-")</f>
        <v>92354.413800000009</v>
      </c>
      <c r="V35" s="13">
        <f>IFERROR(VLOOKUP(B35,'4.1 Bilan peaux brutes (2023)'!$C$6:$AA$201,25,FALSE),"-")</f>
        <v>61569.609200000006</v>
      </c>
      <c r="W35" s="13">
        <v>51191999.999999993</v>
      </c>
      <c r="X35" s="13">
        <v>4824000</v>
      </c>
      <c r="Y35" s="13">
        <v>2253600</v>
      </c>
      <c r="Z35" s="13">
        <v>1152000</v>
      </c>
      <c r="AA35" s="13">
        <v>4536000</v>
      </c>
      <c r="AB35" s="13">
        <v>144000</v>
      </c>
      <c r="AC35" s="13">
        <v>216000</v>
      </c>
      <c r="AD35" s="13">
        <v>720000</v>
      </c>
    </row>
    <row r="36" spans="2:30" x14ac:dyDescent="0.35">
      <c r="B36" s="13" t="s">
        <v>238</v>
      </c>
      <c r="C36" s="13" t="str">
        <f>IFERROR(VLOOKUP(B36,'2.1 Bilan Fibres végétales 2023'!$A$5:$N$132,3,FALSE),"-")</f>
        <v>-</v>
      </c>
      <c r="D36" s="13" t="str">
        <f>IFERROR(VLOOKUP(B36,'2.1 Bilan Fibres végétales 2023'!$A$5:$N$132,4,FALSE),"-")</f>
        <v>-</v>
      </c>
      <c r="E36" s="13" t="str">
        <f>IFERROR(VLOOKUP(B36,'2.1 Bilan Fibres végétales 2023'!$A$5:$N$132,5,FALSE),"-")</f>
        <v>-</v>
      </c>
      <c r="F36" s="13" t="str">
        <f>IFERROR(VLOOKUP(B36,'2.1 Bilan Fibres végétales 2023'!$A$5:$N$132,6,FALSE),"-")</f>
        <v>-</v>
      </c>
      <c r="G36" s="13">
        <f>IFERROR(VLOOKUP(B36,'2.1 Bilan Fibres végétales 2023'!$A$5:$N$132,7,FALSE),"-")</f>
        <v>0</v>
      </c>
      <c r="H36" s="13">
        <f>IFERROR(VLOOKUP(B36,'2.1 Bilan Fibres végétales 2023'!$A$5:$N$132,8,FALSE),"-")</f>
        <v>0</v>
      </c>
      <c r="I36" s="13" t="str">
        <f>IFERROR(VLOOKUP(B36,'2.1 Bilan Fibres végétales 2023'!$A$5:$N$132,9,FALSE),"-")</f>
        <v>-</v>
      </c>
      <c r="J36" s="13" t="str">
        <f>IFERROR(VLOOKUP(B36,'2.1 Bilan Fibres végétales 2023'!$A$5:$N$132,10,FALSE),"-")</f>
        <v>-</v>
      </c>
      <c r="K36" s="13" t="str">
        <f>IFERROR(VLOOKUP(B36,'2.1 Bilan Fibres végétales 2023'!$A$5:$N$132,11,FALSE),"-")</f>
        <v>-</v>
      </c>
      <c r="L36" s="13" t="str">
        <f>IFERROR(VLOOKUP(B36,'2.1 Bilan Fibres végétales 2023'!$A$5:$N$132,12,FALSE),"-")</f>
        <v>-</v>
      </c>
      <c r="M36" s="13" t="str">
        <f>IFERROR(VLOOKUP(B36,'2.1 Bilan Fibres végétales 2023'!$A$5:$N$132,13,FALSE),"-")</f>
        <v>-</v>
      </c>
      <c r="N36" s="13" t="str">
        <f>IFERROR(VLOOKUP(B36,'2.1 Bilan Fibres végétales 2023'!$A$5:$N$132,14,FALSE),"-")</f>
        <v>-</v>
      </c>
      <c r="O36" s="13" t="str">
        <f>IFERROR(VLOOKUP(B36,'3.1 Bilan Fibres animales 2023'!$C$6:$F$83,3,FALSE),"-")</f>
        <v>-</v>
      </c>
      <c r="P36" s="13" t="str">
        <f>IFERROR(VLOOKUP(B36,'3.1 Bilan Fibres animales 2023'!$C$6:$F$83,4,FALSE),"-")</f>
        <v>-</v>
      </c>
      <c r="Q36" s="13">
        <f>IFERROR(VLOOKUP(B36,'4.1 Bilan peaux brutes (2023)'!$C$6:$AA$201,20,FALSE),"-")</f>
        <v>613.79499999999996</v>
      </c>
      <c r="R36" s="13">
        <f>IFERROR(VLOOKUP(B36,'4.1 Bilan peaux brutes (2023)'!$C$6:$AA$201,21,FALSE),"-")</f>
        <v>5.9279999999999999</v>
      </c>
      <c r="S36" s="13">
        <f>IFERROR(VLOOKUP(B36,'4.1 Bilan peaux brutes (2023)'!$C$6:$AA$201,22,FALSE),"-")</f>
        <v>105</v>
      </c>
      <c r="T36" s="13">
        <f>IFERROR(VLOOKUP(B36,'4.1 Bilan peaux brutes (2023)'!$C$6:$AA$201,23,FALSE),"-")</f>
        <v>70</v>
      </c>
      <c r="U36" s="13">
        <f>IFERROR(VLOOKUP(B36,'4.1 Bilan peaux brutes (2023)'!$C$6:$AA$201,24,FALSE),"-")</f>
        <v>64.091999999999999</v>
      </c>
      <c r="V36" s="13">
        <f>IFERROR(VLOOKUP(B36,'4.1 Bilan peaux brutes (2023)'!$C$6:$AA$201,25,FALSE),"-")</f>
        <v>42.728000000000002</v>
      </c>
      <c r="W36" s="13" t="s">
        <v>785</v>
      </c>
      <c r="X36" s="13" t="s">
        <v>785</v>
      </c>
      <c r="Y36" s="13" t="s">
        <v>785</v>
      </c>
      <c r="Z36" s="13" t="s">
        <v>785</v>
      </c>
      <c r="AA36" s="13" t="s">
        <v>785</v>
      </c>
      <c r="AB36" s="13" t="s">
        <v>785</v>
      </c>
      <c r="AC36" s="13" t="s">
        <v>785</v>
      </c>
      <c r="AD36" s="13" t="s">
        <v>785</v>
      </c>
    </row>
    <row r="37" spans="2:30" x14ac:dyDescent="0.35">
      <c r="B37" s="13" t="s">
        <v>239</v>
      </c>
      <c r="C37" s="13">
        <f>IFERROR(VLOOKUP(B37,'2.1 Bilan Fibres végétales 2023'!$A$5:$N$132,3,FALSE),"-")</f>
        <v>11351</v>
      </c>
      <c r="D37" s="13" t="str">
        <f>IFERROR(VLOOKUP(B37,'2.1 Bilan Fibres végétales 2023'!$A$5:$N$132,4,FALSE),"-")</f>
        <v>-</v>
      </c>
      <c r="E37" s="13" t="str">
        <f>IFERROR(VLOOKUP(B37,'2.1 Bilan Fibres végétales 2023'!$A$5:$N$132,5,FALSE),"-")</f>
        <v>-</v>
      </c>
      <c r="F37" s="13" t="str">
        <f>IFERROR(VLOOKUP(B37,'2.1 Bilan Fibres végétales 2023'!$A$5:$N$132,6,FALSE),"-")</f>
        <v>-</v>
      </c>
      <c r="G37" s="13" t="str">
        <f>IFERROR(VLOOKUP(B37,'2.1 Bilan Fibres végétales 2023'!$A$5:$N$132,7,FALSE),"-")</f>
        <v>-</v>
      </c>
      <c r="H37" s="13" t="str">
        <f>IFERROR(VLOOKUP(B37,'2.1 Bilan Fibres végétales 2023'!$A$5:$N$132,8,FALSE),"-")</f>
        <v>-</v>
      </c>
      <c r="I37" s="13" t="str">
        <f>IFERROR(VLOOKUP(B37,'2.1 Bilan Fibres végétales 2023'!$A$5:$N$132,9,FALSE),"-")</f>
        <v>-</v>
      </c>
      <c r="J37" s="13" t="str">
        <f>IFERROR(VLOOKUP(B37,'2.1 Bilan Fibres végétales 2023'!$A$5:$N$132,10,FALSE),"-")</f>
        <v>-</v>
      </c>
      <c r="K37" s="13" t="str">
        <f>IFERROR(VLOOKUP(B37,'2.1 Bilan Fibres végétales 2023'!$A$5:$N$132,11,FALSE),"-")</f>
        <v>-</v>
      </c>
      <c r="L37" s="13" t="str">
        <f>IFERROR(VLOOKUP(B37,'2.1 Bilan Fibres végétales 2023'!$A$5:$N$132,12,FALSE),"-")</f>
        <v>-</v>
      </c>
      <c r="M37" s="13">
        <f>IFERROR(VLOOKUP(B37,'2.1 Bilan Fibres végétales 2023'!$A$5:$N$132,13,FALSE),"-")</f>
        <v>14878.1</v>
      </c>
      <c r="N37" s="13" t="str">
        <f>IFERROR(VLOOKUP(B37,'2.1 Bilan Fibres végétales 2023'!$A$5:$N$132,14,FALSE),"-")</f>
        <v>-</v>
      </c>
      <c r="O37" s="13">
        <f>IFERROR(VLOOKUP(B37,'3.1 Bilan Fibres animales 2023'!$C$6:$F$83,3,FALSE),"-")</f>
        <v>4432.51</v>
      </c>
      <c r="P37" s="13" t="str">
        <f>IFERROR(VLOOKUP(B37,'3.1 Bilan Fibres animales 2023'!$C$6:$F$83,4,FALSE),"-")</f>
        <v>-</v>
      </c>
      <c r="Q37" s="13">
        <f>IFERROR(VLOOKUP(B37,'4.1 Bilan peaux brutes (2023)'!$C$6:$AA$201,20,FALSE),"-")</f>
        <v>76948.745999999999</v>
      </c>
      <c r="R37" s="13">
        <f>IFERROR(VLOOKUP(B37,'4.1 Bilan peaux brutes (2023)'!$C$6:$AA$201,21,FALSE),"-")</f>
        <v>9526.9876000000004</v>
      </c>
      <c r="S37" s="13">
        <f>IFERROR(VLOOKUP(B37,'4.1 Bilan peaux brutes (2023)'!$C$6:$AA$201,22,FALSE),"-")</f>
        <v>20.700600000000001</v>
      </c>
      <c r="T37" s="13">
        <f>IFERROR(VLOOKUP(B37,'4.1 Bilan peaux brutes (2023)'!$C$6:$AA$201,23,FALSE),"-")</f>
        <v>13.800400000000002</v>
      </c>
      <c r="U37" s="13">
        <f>IFERROR(VLOOKUP(B37,'4.1 Bilan peaux brutes (2023)'!$C$6:$AA$201,24,FALSE),"-")</f>
        <v>12.1242</v>
      </c>
      <c r="V37" s="13">
        <f>IFERROR(VLOOKUP(B37,'4.1 Bilan peaux brutes (2023)'!$C$6:$AA$201,25,FALSE),"-")</f>
        <v>8.0828000000000007</v>
      </c>
      <c r="W37" s="13" t="s">
        <v>785</v>
      </c>
      <c r="X37" s="13" t="s">
        <v>785</v>
      </c>
      <c r="Y37" s="13" t="s">
        <v>785</v>
      </c>
      <c r="Z37" s="13" t="s">
        <v>785</v>
      </c>
      <c r="AA37" s="13" t="s">
        <v>785</v>
      </c>
      <c r="AB37" s="13" t="s">
        <v>785</v>
      </c>
      <c r="AC37" s="13" t="s">
        <v>785</v>
      </c>
      <c r="AD37" s="13" t="s">
        <v>785</v>
      </c>
    </row>
    <row r="38" spans="2:30" x14ac:dyDescent="0.35">
      <c r="B38" s="13" t="s">
        <v>240</v>
      </c>
      <c r="C38" s="13" t="str">
        <f>IFERROR(VLOOKUP(B38,'2.1 Bilan Fibres végétales 2023'!$A$5:$N$132,3,FALSE),"-")</f>
        <v>-</v>
      </c>
      <c r="D38" s="13" t="str">
        <f>IFERROR(VLOOKUP(B38,'2.1 Bilan Fibres végétales 2023'!$A$5:$N$132,4,FALSE),"-")</f>
        <v>-</v>
      </c>
      <c r="E38" s="13" t="str">
        <f>IFERROR(VLOOKUP(B38,'2.1 Bilan Fibres végétales 2023'!$A$5:$N$132,5,FALSE),"-")</f>
        <v>-</v>
      </c>
      <c r="F38" s="13" t="str">
        <f>IFERROR(VLOOKUP(B38,'2.1 Bilan Fibres végétales 2023'!$A$5:$N$132,6,FALSE),"-")</f>
        <v>-</v>
      </c>
      <c r="G38" s="13" t="str">
        <f>IFERROR(VLOOKUP(B38,'2.1 Bilan Fibres végétales 2023'!$A$5:$N$132,7,FALSE),"-")</f>
        <v>-</v>
      </c>
      <c r="H38" s="13" t="str">
        <f>IFERROR(VLOOKUP(B38,'2.1 Bilan Fibres végétales 2023'!$A$5:$N$132,8,FALSE),"-")</f>
        <v>-</v>
      </c>
      <c r="I38" s="13">
        <f>IFERROR(VLOOKUP(B38,'2.1 Bilan Fibres végétales 2023'!$A$5:$N$132,9,FALSE),"-")</f>
        <v>0</v>
      </c>
      <c r="J38" s="13" t="str">
        <f>IFERROR(VLOOKUP(B38,'2.1 Bilan Fibres végétales 2023'!$A$5:$N$132,10,FALSE),"-")</f>
        <v>-</v>
      </c>
      <c r="K38" s="13" t="str">
        <f>IFERROR(VLOOKUP(B38,'2.1 Bilan Fibres végétales 2023'!$A$5:$N$132,11,FALSE),"-")</f>
        <v>-</v>
      </c>
      <c r="L38" s="13" t="str">
        <f>IFERROR(VLOOKUP(B38,'2.1 Bilan Fibres végétales 2023'!$A$5:$N$132,12,FALSE),"-")</f>
        <v>-</v>
      </c>
      <c r="M38" s="13" t="str">
        <f>IFERROR(VLOOKUP(B38,'2.1 Bilan Fibres végétales 2023'!$A$5:$N$132,13,FALSE),"-")</f>
        <v>-</v>
      </c>
      <c r="N38" s="13" t="str">
        <f>IFERROR(VLOOKUP(B38,'2.1 Bilan Fibres végétales 2023'!$A$5:$N$132,14,FALSE),"-")</f>
        <v>-</v>
      </c>
      <c r="O38" s="13" t="str">
        <f>IFERROR(VLOOKUP(B38,'3.1 Bilan Fibres animales 2023'!$C$6:$F$83,3,FALSE),"-")</f>
        <v>-</v>
      </c>
      <c r="P38" s="13" t="str">
        <f>IFERROR(VLOOKUP(B38,'3.1 Bilan Fibres animales 2023'!$C$6:$F$83,4,FALSE),"-")</f>
        <v>-</v>
      </c>
      <c r="Q38" s="13">
        <f>IFERROR(VLOOKUP(B38,'4.1 Bilan peaux brutes (2023)'!$C$6:$AA$201,20,FALSE),"-")</f>
        <v>277.6291875</v>
      </c>
      <c r="R38" s="13">
        <f>IFERROR(VLOOKUP(B38,'4.1 Bilan peaux brutes (2023)'!$C$6:$AA$201,21,FALSE),"-")</f>
        <v>34.373137500000006</v>
      </c>
      <c r="S38" s="13">
        <f>IFERROR(VLOOKUP(B38,'4.1 Bilan peaux brutes (2023)'!$C$6:$AA$201,22,FALSE),"-")</f>
        <v>3.9780000000000002</v>
      </c>
      <c r="T38" s="13">
        <f>IFERROR(VLOOKUP(B38,'4.1 Bilan peaux brutes (2023)'!$C$6:$AA$201,23,FALSE),"-")</f>
        <v>2.6520000000000001</v>
      </c>
      <c r="U38" s="13">
        <f>IFERROR(VLOOKUP(B38,'4.1 Bilan peaux brutes (2023)'!$C$6:$AA$201,24,FALSE),"-")</f>
        <v>22.488</v>
      </c>
      <c r="V38" s="13">
        <f>IFERROR(VLOOKUP(B38,'4.1 Bilan peaux brutes (2023)'!$C$6:$AA$201,25,FALSE),"-")</f>
        <v>14.992000000000001</v>
      </c>
      <c r="W38" s="13" t="s">
        <v>785</v>
      </c>
      <c r="X38" s="13" t="s">
        <v>785</v>
      </c>
      <c r="Y38" s="13" t="s">
        <v>785</v>
      </c>
      <c r="Z38" s="13" t="s">
        <v>785</v>
      </c>
      <c r="AA38" s="13" t="s">
        <v>785</v>
      </c>
      <c r="AB38" s="13" t="s">
        <v>785</v>
      </c>
      <c r="AC38" s="13" t="s">
        <v>785</v>
      </c>
      <c r="AD38" s="13" t="s">
        <v>785</v>
      </c>
    </row>
    <row r="39" spans="2:30" x14ac:dyDescent="0.35">
      <c r="B39" s="13" t="s">
        <v>659</v>
      </c>
      <c r="C39" s="13" t="str">
        <f>IFERROR(VLOOKUP(B39,'2.1 Bilan Fibres végétales 2023'!$A$5:$N$132,3,FALSE),"-")</f>
        <v>-</v>
      </c>
      <c r="D39" s="13" t="str">
        <f>IFERROR(VLOOKUP(B39,'2.1 Bilan Fibres végétales 2023'!$A$5:$N$132,4,FALSE),"-")</f>
        <v>-</v>
      </c>
      <c r="E39" s="13" t="str">
        <f>IFERROR(VLOOKUP(B39,'2.1 Bilan Fibres végétales 2023'!$A$5:$N$132,5,FALSE),"-")</f>
        <v>-</v>
      </c>
      <c r="F39" s="13" t="str">
        <f>IFERROR(VLOOKUP(B39,'2.1 Bilan Fibres végétales 2023'!$A$5:$N$132,6,FALSE),"-")</f>
        <v>-</v>
      </c>
      <c r="G39" s="13" t="str">
        <f>IFERROR(VLOOKUP(B39,'2.1 Bilan Fibres végétales 2023'!$A$5:$N$132,7,FALSE),"-")</f>
        <v>-</v>
      </c>
      <c r="H39" s="13">
        <f>IFERROR(VLOOKUP(B39,'2.1 Bilan Fibres végétales 2023'!$A$5:$N$132,8,FALSE),"-")</f>
        <v>15482.08</v>
      </c>
      <c r="I39" s="13" t="str">
        <f>IFERROR(VLOOKUP(B39,'2.1 Bilan Fibres végétales 2023'!$A$5:$N$132,9,FALSE),"-")</f>
        <v>-</v>
      </c>
      <c r="J39" s="13" t="str">
        <f>IFERROR(VLOOKUP(B39,'2.1 Bilan Fibres végétales 2023'!$A$5:$N$132,10,FALSE),"-")</f>
        <v>-</v>
      </c>
      <c r="K39" s="13" t="str">
        <f>IFERROR(VLOOKUP(B39,'2.1 Bilan Fibres végétales 2023'!$A$5:$N$132,11,FALSE),"-")</f>
        <v>-</v>
      </c>
      <c r="L39" s="13" t="str">
        <f>IFERROR(VLOOKUP(B39,'2.1 Bilan Fibres végétales 2023'!$A$5:$N$132,12,FALSE),"-")</f>
        <v>-</v>
      </c>
      <c r="M39" s="13" t="str">
        <f>IFERROR(VLOOKUP(B39,'2.1 Bilan Fibres végétales 2023'!$A$5:$N$132,13,FALSE),"-")</f>
        <v>-</v>
      </c>
      <c r="N39" s="13" t="str">
        <f>IFERROR(VLOOKUP(B39,'2.1 Bilan Fibres végétales 2023'!$A$5:$N$132,14,FALSE),"-")</f>
        <v>-</v>
      </c>
      <c r="O39" s="13" t="str">
        <f>IFERROR(VLOOKUP(B39,'3.1 Bilan Fibres animales 2023'!$C$6:$F$83,3,FALSE),"-")</f>
        <v>-</v>
      </c>
      <c r="P39" s="13">
        <f>IFERROR(VLOOKUP(B39,'3.1 Bilan Fibres animales 2023'!$C$6:$F$83,4,FALSE),"-")</f>
        <v>370</v>
      </c>
      <c r="Q39" s="13">
        <f>IFERROR(VLOOKUP(B39,'4.1 Bilan peaux brutes (2023)'!$C$6:$AA$201,20,FALSE),"-")</f>
        <v>3391.9239374999997</v>
      </c>
      <c r="R39" s="13">
        <f>IFERROR(VLOOKUP(B39,'4.1 Bilan peaux brutes (2023)'!$C$6:$AA$201,21,FALSE),"-")</f>
        <v>110.00144999999999</v>
      </c>
      <c r="S39" s="13" t="str">
        <f>IFERROR(VLOOKUP(B39,'4.1 Bilan peaux brutes (2023)'!$C$6:$AA$201,22,FALSE),"-")</f>
        <v>-</v>
      </c>
      <c r="T39" s="13" t="str">
        <f>IFERROR(VLOOKUP(B39,'4.1 Bilan peaux brutes (2023)'!$C$6:$AA$201,23,FALSE),"-")</f>
        <v>-</v>
      </c>
      <c r="U39" s="13">
        <f>IFERROR(VLOOKUP(B39,'4.1 Bilan peaux brutes (2023)'!$C$6:$AA$201,24,FALSE),"-")</f>
        <v>574.89599999999996</v>
      </c>
      <c r="V39" s="13">
        <f>IFERROR(VLOOKUP(B39,'4.1 Bilan peaux brutes (2023)'!$C$6:$AA$201,25,FALSE),"-")</f>
        <v>383.26400000000001</v>
      </c>
      <c r="W39" s="13" t="s">
        <v>785</v>
      </c>
      <c r="X39" s="13" t="s">
        <v>785</v>
      </c>
      <c r="Y39" s="13" t="s">
        <v>785</v>
      </c>
      <c r="Z39" s="13" t="s">
        <v>785</v>
      </c>
      <c r="AA39" s="13" t="s">
        <v>785</v>
      </c>
      <c r="AB39" s="13" t="s">
        <v>785</v>
      </c>
      <c r="AC39" s="13" t="s">
        <v>785</v>
      </c>
      <c r="AD39" s="13" t="s">
        <v>785</v>
      </c>
    </row>
    <row r="40" spans="2:30" x14ac:dyDescent="0.35">
      <c r="B40" s="13" t="s">
        <v>660</v>
      </c>
      <c r="C40" s="13" t="str">
        <f>IFERROR(VLOOKUP(B40,'2.1 Bilan Fibres végétales 2023'!$A$5:$N$132,3,FALSE),"-")</f>
        <v>-</v>
      </c>
      <c r="D40" s="13" t="str">
        <f>IFERROR(VLOOKUP(B40,'2.1 Bilan Fibres végétales 2023'!$A$5:$N$132,4,FALSE),"-")</f>
        <v>-</v>
      </c>
      <c r="E40" s="13" t="str">
        <f>IFERROR(VLOOKUP(B40,'2.1 Bilan Fibres végétales 2023'!$A$5:$N$132,5,FALSE),"-")</f>
        <v>-</v>
      </c>
      <c r="F40" s="13">
        <f>IFERROR(VLOOKUP(B40,'2.1 Bilan Fibres végétales 2023'!$A$5:$N$132,6,FALSE),"-")</f>
        <v>0</v>
      </c>
      <c r="G40" s="13" t="str">
        <f>IFERROR(VLOOKUP(B40,'2.1 Bilan Fibres végétales 2023'!$A$5:$N$132,7,FALSE),"-")</f>
        <v>-</v>
      </c>
      <c r="H40" s="13">
        <f>IFERROR(VLOOKUP(B40,'2.1 Bilan Fibres végétales 2023'!$A$5:$N$132,8,FALSE),"-")</f>
        <v>16.260000000000002</v>
      </c>
      <c r="I40" s="13" t="str">
        <f>IFERROR(VLOOKUP(B40,'2.1 Bilan Fibres végétales 2023'!$A$5:$N$132,9,FALSE),"-")</f>
        <v>-</v>
      </c>
      <c r="J40" s="13" t="str">
        <f>IFERROR(VLOOKUP(B40,'2.1 Bilan Fibres végétales 2023'!$A$5:$N$132,10,FALSE),"-")</f>
        <v>-</v>
      </c>
      <c r="K40" s="13" t="str">
        <f>IFERROR(VLOOKUP(B40,'2.1 Bilan Fibres végétales 2023'!$A$5:$N$132,11,FALSE),"-")</f>
        <v>-</v>
      </c>
      <c r="L40" s="13" t="str">
        <f>IFERROR(VLOOKUP(B40,'2.1 Bilan Fibres végétales 2023'!$A$5:$N$132,12,FALSE),"-")</f>
        <v>-</v>
      </c>
      <c r="M40" s="13" t="str">
        <f>IFERROR(VLOOKUP(B40,'2.1 Bilan Fibres végétales 2023'!$A$5:$N$132,13,FALSE),"-")</f>
        <v>-</v>
      </c>
      <c r="N40" s="13">
        <f>IFERROR(VLOOKUP(B40,'2.1 Bilan Fibres végétales 2023'!$A$5:$N$132,14,FALSE),"-")</f>
        <v>0</v>
      </c>
      <c r="O40" s="13" t="str">
        <f>IFERROR(VLOOKUP(B40,'3.1 Bilan Fibres animales 2023'!$C$6:$F$83,3,FALSE),"-")</f>
        <v>-</v>
      </c>
      <c r="P40" s="13">
        <f>IFERROR(VLOOKUP(B40,'3.1 Bilan Fibres animales 2023'!$C$6:$F$83,4,FALSE),"-")</f>
        <v>1</v>
      </c>
      <c r="Q40" s="13">
        <f>IFERROR(VLOOKUP(B40,'4.1 Bilan peaux brutes (2023)'!$C$6:$AA$201,20,FALSE),"-")</f>
        <v>26458.6875</v>
      </c>
      <c r="R40" s="13">
        <f>IFERROR(VLOOKUP(B40,'4.1 Bilan peaux brutes (2023)'!$C$6:$AA$201,21,FALSE),"-")</f>
        <v>110.00144999999999</v>
      </c>
      <c r="S40" s="13">
        <f>IFERROR(VLOOKUP(B40,'4.1 Bilan peaux brutes (2023)'!$C$6:$AA$201,22,FALSE),"-")</f>
        <v>0.28620000000000007</v>
      </c>
      <c r="T40" s="13">
        <f>IFERROR(VLOOKUP(B40,'4.1 Bilan peaux brutes (2023)'!$C$6:$AA$201,23,FALSE),"-")</f>
        <v>0.19080000000000003</v>
      </c>
      <c r="U40" s="13">
        <f>IFERROR(VLOOKUP(B40,'4.1 Bilan peaux brutes (2023)'!$C$6:$AA$201,24,FALSE),"-")</f>
        <v>73.90440000000001</v>
      </c>
      <c r="V40" s="13">
        <f>IFERROR(VLOOKUP(B40,'4.1 Bilan peaux brutes (2023)'!$C$6:$AA$201,25,FALSE),"-")</f>
        <v>49.269600000000004</v>
      </c>
      <c r="W40" s="13">
        <v>1422000</v>
      </c>
      <c r="X40" s="13">
        <v>134000</v>
      </c>
      <c r="Y40" s="13">
        <v>62600</v>
      </c>
      <c r="Z40" s="13">
        <v>32000</v>
      </c>
      <c r="AA40" s="13">
        <v>126000</v>
      </c>
      <c r="AB40" s="13">
        <v>4000</v>
      </c>
      <c r="AC40" s="13">
        <v>6000</v>
      </c>
      <c r="AD40" s="13">
        <v>20000</v>
      </c>
    </row>
    <row r="41" spans="2:30" x14ac:dyDescent="0.35">
      <c r="B41" s="13" t="s">
        <v>243</v>
      </c>
      <c r="C41" s="13" t="str">
        <f>IFERROR(VLOOKUP(B41,'2.1 Bilan Fibres végétales 2023'!$A$5:$N$132,3,FALSE),"-")</f>
        <v>-</v>
      </c>
      <c r="D41" s="13" t="str">
        <f>IFERROR(VLOOKUP(B41,'2.1 Bilan Fibres végétales 2023'!$A$5:$N$132,4,FALSE),"-")</f>
        <v>-</v>
      </c>
      <c r="E41" s="13" t="str">
        <f>IFERROR(VLOOKUP(B41,'2.1 Bilan Fibres végétales 2023'!$A$5:$N$132,5,FALSE),"-")</f>
        <v>-</v>
      </c>
      <c r="F41" s="13" t="str">
        <f>IFERROR(VLOOKUP(B41,'2.1 Bilan Fibres végétales 2023'!$A$5:$N$132,6,FALSE),"-")</f>
        <v>-</v>
      </c>
      <c r="G41" s="13" t="str">
        <f>IFERROR(VLOOKUP(B41,'2.1 Bilan Fibres végétales 2023'!$A$5:$N$132,7,FALSE),"-")</f>
        <v>-</v>
      </c>
      <c r="H41" s="13" t="str">
        <f>IFERROR(VLOOKUP(B41,'2.1 Bilan Fibres végétales 2023'!$A$5:$N$132,8,FALSE),"-")</f>
        <v>-</v>
      </c>
      <c r="I41" s="13" t="str">
        <f>IFERROR(VLOOKUP(B41,'2.1 Bilan Fibres végétales 2023'!$A$5:$N$132,9,FALSE),"-")</f>
        <v>-</v>
      </c>
      <c r="J41" s="13" t="str">
        <f>IFERROR(VLOOKUP(B41,'2.1 Bilan Fibres végétales 2023'!$A$5:$N$132,10,FALSE),"-")</f>
        <v>-</v>
      </c>
      <c r="K41" s="13">
        <f>IFERROR(VLOOKUP(B41,'2.1 Bilan Fibres végétales 2023'!$A$5:$N$132,11,FALSE),"-")</f>
        <v>1261.2</v>
      </c>
      <c r="L41" s="13" t="str">
        <f>IFERROR(VLOOKUP(B41,'2.1 Bilan Fibres végétales 2023'!$A$5:$N$132,12,FALSE),"-")</f>
        <v>-</v>
      </c>
      <c r="M41" s="13" t="str">
        <f>IFERROR(VLOOKUP(B41,'2.1 Bilan Fibres végétales 2023'!$A$5:$N$132,13,FALSE),"-")</f>
        <v>-</v>
      </c>
      <c r="N41" s="13" t="str">
        <f>IFERROR(VLOOKUP(B41,'2.1 Bilan Fibres végétales 2023'!$A$5:$N$132,14,FALSE),"-")</f>
        <v>-</v>
      </c>
      <c r="O41" s="13" t="str">
        <f>IFERROR(VLOOKUP(B41,'3.1 Bilan Fibres animales 2023'!$C$6:$F$83,3,FALSE),"-")</f>
        <v>-</v>
      </c>
      <c r="P41" s="13" t="str">
        <f>IFERROR(VLOOKUP(B41,'3.1 Bilan Fibres animales 2023'!$C$6:$F$83,4,FALSE),"-")</f>
        <v>-</v>
      </c>
      <c r="Q41" s="13">
        <f>IFERROR(VLOOKUP(B41,'4.1 Bilan peaux brutes (2023)'!$C$6:$AA$201,20,FALSE),"-")</f>
        <v>9379.7917500000003</v>
      </c>
      <c r="R41" s="13">
        <f>IFERROR(VLOOKUP(B41,'4.1 Bilan peaux brutes (2023)'!$C$6:$AA$201,21,FALSE),"-")</f>
        <v>1161.3075499999998</v>
      </c>
      <c r="S41" s="13">
        <f>IFERROR(VLOOKUP(B41,'4.1 Bilan peaux brutes (2023)'!$C$6:$AA$201,22,FALSE),"-")</f>
        <v>0.60960000000000003</v>
      </c>
      <c r="T41" s="13">
        <f>IFERROR(VLOOKUP(B41,'4.1 Bilan peaux brutes (2023)'!$C$6:$AA$201,23,FALSE),"-")</f>
        <v>0.40640000000000004</v>
      </c>
      <c r="U41" s="13">
        <f>IFERROR(VLOOKUP(B41,'4.1 Bilan peaux brutes (2023)'!$C$6:$AA$201,24,FALSE),"-")</f>
        <v>12.971400000000001</v>
      </c>
      <c r="V41" s="13">
        <f>IFERROR(VLOOKUP(B41,'4.1 Bilan peaux brutes (2023)'!$C$6:$AA$201,25,FALSE),"-")</f>
        <v>8.6476000000000006</v>
      </c>
      <c r="W41" s="13" t="s">
        <v>785</v>
      </c>
      <c r="X41" s="13" t="s">
        <v>785</v>
      </c>
      <c r="Y41" s="13" t="s">
        <v>785</v>
      </c>
      <c r="Z41" s="13" t="s">
        <v>785</v>
      </c>
      <c r="AA41" s="13" t="s">
        <v>785</v>
      </c>
      <c r="AB41" s="13" t="s">
        <v>785</v>
      </c>
      <c r="AC41" s="13" t="s">
        <v>785</v>
      </c>
      <c r="AD41" s="13" t="s">
        <v>785</v>
      </c>
    </row>
    <row r="42" spans="2:30" x14ac:dyDescent="0.35">
      <c r="B42" s="13" t="s">
        <v>244</v>
      </c>
      <c r="C42" s="13">
        <f>IFERROR(VLOOKUP(B42,'2.1 Bilan Fibres végétales 2023'!$A$5:$N$132,3,FALSE),"-")</f>
        <v>140868</v>
      </c>
      <c r="D42" s="13">
        <f>IFERROR(VLOOKUP(B42,'2.1 Bilan Fibres végétales 2023'!$A$5:$N$132,4,FALSE),"-")</f>
        <v>0</v>
      </c>
      <c r="E42" s="13">
        <f>IFERROR(VLOOKUP(B42,'2.1 Bilan Fibres végétales 2023'!$A$5:$N$132,5,FALSE),"-")</f>
        <v>2193.0500000000002</v>
      </c>
      <c r="F42" s="13" t="str">
        <f>IFERROR(VLOOKUP(B42,'2.1 Bilan Fibres végétales 2023'!$A$5:$N$132,6,FALSE),"-")</f>
        <v>-</v>
      </c>
      <c r="G42" s="13" t="str">
        <f>IFERROR(VLOOKUP(B42,'2.1 Bilan Fibres végétales 2023'!$A$5:$N$132,7,FALSE),"-")</f>
        <v>-</v>
      </c>
      <c r="H42" s="13" t="str">
        <f>IFERROR(VLOOKUP(B42,'2.1 Bilan Fibres végétales 2023'!$A$5:$N$132,8,FALSE),"-")</f>
        <v>-</v>
      </c>
      <c r="I42" s="13" t="str">
        <f>IFERROR(VLOOKUP(B42,'2.1 Bilan Fibres végétales 2023'!$A$5:$N$132,9,FALSE),"-")</f>
        <v>-</v>
      </c>
      <c r="J42" s="13" t="str">
        <f>IFERROR(VLOOKUP(B42,'2.1 Bilan Fibres végétales 2023'!$A$5:$N$132,10,FALSE),"-")</f>
        <v>-</v>
      </c>
      <c r="K42" s="13" t="str">
        <f>IFERROR(VLOOKUP(B42,'2.1 Bilan Fibres végétales 2023'!$A$5:$N$132,11,FALSE),"-")</f>
        <v>-</v>
      </c>
      <c r="L42" s="13" t="str">
        <f>IFERROR(VLOOKUP(B42,'2.1 Bilan Fibres végétales 2023'!$A$5:$N$132,12,FALSE),"-")</f>
        <v>-</v>
      </c>
      <c r="M42" s="13" t="str">
        <f>IFERROR(VLOOKUP(B42,'2.1 Bilan Fibres végétales 2023'!$A$5:$N$132,13,FALSE),"-")</f>
        <v>-</v>
      </c>
      <c r="N42" s="13" t="str">
        <f>IFERROR(VLOOKUP(B42,'2.1 Bilan Fibres végétales 2023'!$A$5:$N$132,14,FALSE),"-")</f>
        <v>-</v>
      </c>
      <c r="O42" s="13" t="str">
        <f>IFERROR(VLOOKUP(B42,'3.1 Bilan Fibres animales 2023'!$C$6:$F$83,3,FALSE),"-")</f>
        <v>-</v>
      </c>
      <c r="P42" s="13" t="str">
        <f>IFERROR(VLOOKUP(B42,'3.1 Bilan Fibres animales 2023'!$C$6:$F$83,4,FALSE),"-")</f>
        <v>-</v>
      </c>
      <c r="Q42" s="13">
        <f>IFERROR(VLOOKUP(B42,'4.1 Bilan peaux brutes (2023)'!$C$6:$AA$201,20,FALSE),"-")</f>
        <v>5493.2075624999998</v>
      </c>
      <c r="R42" s="13">
        <f>IFERROR(VLOOKUP(B42,'4.1 Bilan peaux brutes (2023)'!$C$6:$AA$201,21,FALSE),"-")</f>
        <v>680.11141250000003</v>
      </c>
      <c r="S42" s="13">
        <f>IFERROR(VLOOKUP(B42,'4.1 Bilan peaux brutes (2023)'!$C$6:$AA$201,22,FALSE),"-")</f>
        <v>424.15860000000004</v>
      </c>
      <c r="T42" s="13">
        <f>IFERROR(VLOOKUP(B42,'4.1 Bilan peaux brutes (2023)'!$C$6:$AA$201,23,FALSE),"-")</f>
        <v>282.7724</v>
      </c>
      <c r="U42" s="13">
        <f>IFERROR(VLOOKUP(B42,'4.1 Bilan peaux brutes (2023)'!$C$6:$AA$201,24,FALSE),"-")</f>
        <v>705.42899999999997</v>
      </c>
      <c r="V42" s="13">
        <f>IFERROR(VLOOKUP(B42,'4.1 Bilan peaux brutes (2023)'!$C$6:$AA$201,25,FALSE),"-")</f>
        <v>470.286</v>
      </c>
      <c r="W42" s="13" t="s">
        <v>785</v>
      </c>
      <c r="X42" s="13" t="s">
        <v>785</v>
      </c>
      <c r="Y42" s="13" t="s">
        <v>785</v>
      </c>
      <c r="Z42" s="13" t="s">
        <v>785</v>
      </c>
      <c r="AA42" s="13" t="s">
        <v>785</v>
      </c>
      <c r="AB42" s="13" t="s">
        <v>785</v>
      </c>
      <c r="AC42" s="13" t="s">
        <v>785</v>
      </c>
      <c r="AD42" s="13" t="s">
        <v>785</v>
      </c>
    </row>
    <row r="43" spans="2:30" x14ac:dyDescent="0.35">
      <c r="B43" s="13" t="s">
        <v>245</v>
      </c>
      <c r="C43" s="13" t="str">
        <f>IFERROR(VLOOKUP(B43,'2.1 Bilan Fibres végétales 2023'!$A$5:$N$132,3,FALSE),"-")</f>
        <v>-</v>
      </c>
      <c r="D43" s="13" t="str">
        <f>IFERROR(VLOOKUP(B43,'2.1 Bilan Fibres végétales 2023'!$A$5:$N$132,4,FALSE),"-")</f>
        <v>-</v>
      </c>
      <c r="E43" s="13" t="str">
        <f>IFERROR(VLOOKUP(B43,'2.1 Bilan Fibres végétales 2023'!$A$5:$N$132,5,FALSE),"-")</f>
        <v>-</v>
      </c>
      <c r="F43" s="13" t="str">
        <f>IFERROR(VLOOKUP(B43,'2.1 Bilan Fibres végétales 2023'!$A$5:$N$132,6,FALSE),"-")</f>
        <v>-</v>
      </c>
      <c r="G43" s="13">
        <f>IFERROR(VLOOKUP(B43,'2.1 Bilan Fibres végétales 2023'!$A$5:$N$132,7,FALSE),"-")</f>
        <v>0</v>
      </c>
      <c r="H43" s="13">
        <f>IFERROR(VLOOKUP(B43,'2.1 Bilan Fibres végétales 2023'!$A$5:$N$132,8,FALSE),"-")</f>
        <v>0</v>
      </c>
      <c r="I43" s="13" t="str">
        <f>IFERROR(VLOOKUP(B43,'2.1 Bilan Fibres végétales 2023'!$A$5:$N$132,9,FALSE),"-")</f>
        <v>-</v>
      </c>
      <c r="J43" s="13" t="str">
        <f>IFERROR(VLOOKUP(B43,'2.1 Bilan Fibres végétales 2023'!$A$5:$N$132,10,FALSE),"-")</f>
        <v>-</v>
      </c>
      <c r="K43" s="13" t="str">
        <f>IFERROR(VLOOKUP(B43,'2.1 Bilan Fibres végétales 2023'!$A$5:$N$132,11,FALSE),"-")</f>
        <v>-</v>
      </c>
      <c r="L43" s="13" t="str">
        <f>IFERROR(VLOOKUP(B43,'2.1 Bilan Fibres végétales 2023'!$A$5:$N$132,12,FALSE),"-")</f>
        <v>-</v>
      </c>
      <c r="M43" s="13" t="str">
        <f>IFERROR(VLOOKUP(B43,'2.1 Bilan Fibres végétales 2023'!$A$5:$N$132,13,FALSE),"-")</f>
        <v>-</v>
      </c>
      <c r="N43" s="13" t="str">
        <f>IFERROR(VLOOKUP(B43,'2.1 Bilan Fibres végétales 2023'!$A$5:$N$132,14,FALSE),"-")</f>
        <v>-</v>
      </c>
      <c r="O43" s="13" t="str">
        <f>IFERROR(VLOOKUP(B43,'3.1 Bilan Fibres animales 2023'!$C$6:$F$83,3,FALSE),"-")</f>
        <v>-</v>
      </c>
      <c r="P43" s="13" t="str">
        <f>IFERROR(VLOOKUP(B43,'3.1 Bilan Fibres animales 2023'!$C$6:$F$83,4,FALSE),"-")</f>
        <v>-</v>
      </c>
      <c r="Q43" s="13">
        <f>IFERROR(VLOOKUP(B43,'4.1 Bilan peaux brutes (2023)'!$C$6:$AA$201,20,FALSE),"-")</f>
        <v>4006.625</v>
      </c>
      <c r="R43" s="13">
        <f>IFERROR(VLOOKUP(B43,'4.1 Bilan peaux brutes (2023)'!$C$6:$AA$201,21,FALSE),"-")</f>
        <v>473.005</v>
      </c>
      <c r="S43" s="13">
        <f>IFERROR(VLOOKUP(B43,'4.1 Bilan peaux brutes (2023)'!$C$6:$AA$201,22,FALSE),"-")</f>
        <v>322.14</v>
      </c>
      <c r="T43" s="13">
        <f>IFERROR(VLOOKUP(B43,'4.1 Bilan peaux brutes (2023)'!$C$6:$AA$201,23,FALSE),"-")</f>
        <v>214.76</v>
      </c>
      <c r="U43" s="13">
        <f>IFERROR(VLOOKUP(B43,'4.1 Bilan peaux brutes (2023)'!$C$6:$AA$201,24,FALSE),"-")</f>
        <v>26.94</v>
      </c>
      <c r="V43" s="13">
        <f>IFERROR(VLOOKUP(B43,'4.1 Bilan peaux brutes (2023)'!$C$6:$AA$201,25,FALSE),"-")</f>
        <v>17.96</v>
      </c>
      <c r="W43" s="13" t="s">
        <v>785</v>
      </c>
      <c r="X43" s="13" t="s">
        <v>785</v>
      </c>
      <c r="Y43" s="13" t="s">
        <v>785</v>
      </c>
      <c r="Z43" s="13" t="s">
        <v>785</v>
      </c>
      <c r="AA43" s="13" t="s">
        <v>785</v>
      </c>
      <c r="AB43" s="13" t="s">
        <v>785</v>
      </c>
      <c r="AC43" s="13" t="s">
        <v>785</v>
      </c>
      <c r="AD43" s="13" t="s">
        <v>785</v>
      </c>
    </row>
    <row r="44" spans="2:30" x14ac:dyDescent="0.35">
      <c r="B44" s="13" t="s">
        <v>246</v>
      </c>
      <c r="C44" s="13" t="str">
        <f>IFERROR(VLOOKUP(B44,'2.1 Bilan Fibres végétales 2023'!$A$5:$N$132,3,FALSE),"-")</f>
        <v>-</v>
      </c>
      <c r="D44" s="13" t="str">
        <f>IFERROR(VLOOKUP(B44,'2.1 Bilan Fibres végétales 2023'!$A$5:$N$132,4,FALSE),"-")</f>
        <v>-</v>
      </c>
      <c r="E44" s="13" t="str">
        <f>IFERROR(VLOOKUP(B44,'2.1 Bilan Fibres végétales 2023'!$A$5:$N$132,5,FALSE),"-")</f>
        <v>-</v>
      </c>
      <c r="F44" s="13" t="str">
        <f>IFERROR(VLOOKUP(B44,'2.1 Bilan Fibres végétales 2023'!$A$5:$N$132,6,FALSE),"-")</f>
        <v>-</v>
      </c>
      <c r="G44" s="13" t="str">
        <f>IFERROR(VLOOKUP(B44,'2.1 Bilan Fibres végétales 2023'!$A$5:$N$132,7,FALSE),"-")</f>
        <v>-</v>
      </c>
      <c r="H44" s="13" t="str">
        <f>IFERROR(VLOOKUP(B44,'2.1 Bilan Fibres végétales 2023'!$A$5:$N$132,8,FALSE),"-")</f>
        <v>-</v>
      </c>
      <c r="I44" s="13">
        <f>IFERROR(VLOOKUP(B44,'2.1 Bilan Fibres végétales 2023'!$A$5:$N$132,9,FALSE),"-")</f>
        <v>455.81</v>
      </c>
      <c r="J44" s="13">
        <f>IFERROR(VLOOKUP(B44,'2.1 Bilan Fibres végétales 2023'!$A$5:$N$132,10,FALSE),"-")</f>
        <v>11994.72</v>
      </c>
      <c r="K44" s="13" t="str">
        <f>IFERROR(VLOOKUP(B44,'2.1 Bilan Fibres végétales 2023'!$A$5:$N$132,11,FALSE),"-")</f>
        <v>-</v>
      </c>
      <c r="L44" s="13" t="str">
        <f>IFERROR(VLOOKUP(B44,'2.1 Bilan Fibres végétales 2023'!$A$5:$N$132,12,FALSE),"-")</f>
        <v>-</v>
      </c>
      <c r="M44" s="13">
        <f>IFERROR(VLOOKUP(B44,'2.1 Bilan Fibres végétales 2023'!$A$5:$N$132,13,FALSE),"-")</f>
        <v>3608.71</v>
      </c>
      <c r="N44" s="13" t="str">
        <f>IFERROR(VLOOKUP(B44,'2.1 Bilan Fibres végétales 2023'!$A$5:$N$132,14,FALSE),"-")</f>
        <v>-</v>
      </c>
      <c r="O44" s="13" t="str">
        <f>IFERROR(VLOOKUP(B44,'3.1 Bilan Fibres animales 2023'!$C$6:$F$83,3,FALSE),"-")</f>
        <v>-</v>
      </c>
      <c r="P44" s="13" t="str">
        <f>IFERROR(VLOOKUP(B44,'3.1 Bilan Fibres animales 2023'!$C$6:$F$83,4,FALSE),"-")</f>
        <v>-</v>
      </c>
      <c r="Q44" s="13">
        <f>IFERROR(VLOOKUP(B44,'4.1 Bilan peaux brutes (2023)'!$C$6:$AA$201,20,FALSE),"-")</f>
        <v>7473.7687500000002</v>
      </c>
      <c r="R44" s="13">
        <f>IFERROR(VLOOKUP(B44,'4.1 Bilan peaux brutes (2023)'!$C$6:$AA$201,21,FALSE),"-")</f>
        <v>925.32375000000002</v>
      </c>
      <c r="S44" s="13">
        <f>IFERROR(VLOOKUP(B44,'4.1 Bilan peaux brutes (2023)'!$C$6:$AA$201,22,FALSE),"-")</f>
        <v>367.55580000000003</v>
      </c>
      <c r="T44" s="13">
        <f>IFERROR(VLOOKUP(B44,'4.1 Bilan peaux brutes (2023)'!$C$6:$AA$201,23,FALSE),"-")</f>
        <v>245.03720000000001</v>
      </c>
      <c r="U44" s="13">
        <f>IFERROR(VLOOKUP(B44,'4.1 Bilan peaux brutes (2023)'!$C$6:$AA$201,24,FALSE),"-")</f>
        <v>222</v>
      </c>
      <c r="V44" s="13">
        <f>IFERROR(VLOOKUP(B44,'4.1 Bilan peaux brutes (2023)'!$C$6:$AA$201,25,FALSE),"-")</f>
        <v>148</v>
      </c>
      <c r="W44" s="13" t="s">
        <v>785</v>
      </c>
      <c r="X44" s="13" t="s">
        <v>785</v>
      </c>
      <c r="Y44" s="13" t="s">
        <v>785</v>
      </c>
      <c r="Z44" s="13" t="s">
        <v>785</v>
      </c>
      <c r="AA44" s="13" t="s">
        <v>785</v>
      </c>
      <c r="AB44" s="13" t="s">
        <v>785</v>
      </c>
      <c r="AC44" s="13" t="s">
        <v>785</v>
      </c>
      <c r="AD44" s="13" t="s">
        <v>785</v>
      </c>
    </row>
    <row r="45" spans="2:30" x14ac:dyDescent="0.35">
      <c r="B45" s="13" t="s">
        <v>247</v>
      </c>
      <c r="C45" s="13" t="str">
        <f>IFERROR(VLOOKUP(B45,'2.1 Bilan Fibres végétales 2023'!$A$5:$N$132,3,FALSE),"-")</f>
        <v>-</v>
      </c>
      <c r="D45" s="13" t="str">
        <f>IFERROR(VLOOKUP(B45,'2.1 Bilan Fibres végétales 2023'!$A$5:$N$132,4,FALSE),"-")</f>
        <v>-</v>
      </c>
      <c r="E45" s="13" t="str">
        <f>IFERROR(VLOOKUP(B45,'2.1 Bilan Fibres végétales 2023'!$A$5:$N$132,5,FALSE),"-")</f>
        <v>-</v>
      </c>
      <c r="F45" s="13" t="str">
        <f>IFERROR(VLOOKUP(B45,'2.1 Bilan Fibres végétales 2023'!$A$5:$N$132,6,FALSE),"-")</f>
        <v>-</v>
      </c>
      <c r="G45" s="13">
        <f>IFERROR(VLOOKUP(B45,'2.1 Bilan Fibres végétales 2023'!$A$5:$N$132,7,FALSE),"-")</f>
        <v>0</v>
      </c>
      <c r="H45" s="13" t="str">
        <f>IFERROR(VLOOKUP(B45,'2.1 Bilan Fibres végétales 2023'!$A$5:$N$132,8,FALSE),"-")</f>
        <v>-</v>
      </c>
      <c r="I45" s="13" t="str">
        <f>IFERROR(VLOOKUP(B45,'2.1 Bilan Fibres végétales 2023'!$A$5:$N$132,9,FALSE),"-")</f>
        <v>-</v>
      </c>
      <c r="J45" s="13" t="str">
        <f>IFERROR(VLOOKUP(B45,'2.1 Bilan Fibres végétales 2023'!$A$5:$N$132,10,FALSE),"-")</f>
        <v>-</v>
      </c>
      <c r="K45" s="13" t="str">
        <f>IFERROR(VLOOKUP(B45,'2.1 Bilan Fibres végétales 2023'!$A$5:$N$132,11,FALSE),"-")</f>
        <v>-</v>
      </c>
      <c r="L45" s="13" t="str">
        <f>IFERROR(VLOOKUP(B45,'2.1 Bilan Fibres végétales 2023'!$A$5:$N$132,12,FALSE),"-")</f>
        <v>-</v>
      </c>
      <c r="M45" s="13" t="str">
        <f>IFERROR(VLOOKUP(B45,'2.1 Bilan Fibres végétales 2023'!$A$5:$N$132,13,FALSE),"-")</f>
        <v>-</v>
      </c>
      <c r="N45" s="13" t="str">
        <f>IFERROR(VLOOKUP(B45,'2.1 Bilan Fibres végétales 2023'!$A$5:$N$132,14,FALSE),"-")</f>
        <v>-</v>
      </c>
      <c r="O45" s="13" t="str">
        <f>IFERROR(VLOOKUP(B45,'3.1 Bilan Fibres animales 2023'!$C$6:$F$83,3,FALSE),"-")</f>
        <v>-</v>
      </c>
      <c r="P45" s="13" t="str">
        <f>IFERROR(VLOOKUP(B45,'3.1 Bilan Fibres animales 2023'!$C$6:$F$83,4,FALSE),"-")</f>
        <v>-</v>
      </c>
      <c r="Q45" s="13">
        <f>IFERROR(VLOOKUP(B45,'4.1 Bilan peaux brutes (2023)'!$C$6:$AA$201,20,FALSE),"-")</f>
        <v>14726.424999999999</v>
      </c>
      <c r="R45" s="13">
        <f>IFERROR(VLOOKUP(B45,'4.1 Bilan peaux brutes (2023)'!$C$6:$AA$201,21,FALSE),"-")</f>
        <v>11.856</v>
      </c>
      <c r="S45" s="13">
        <f>IFERROR(VLOOKUP(B45,'4.1 Bilan peaux brutes (2023)'!$C$6:$AA$201,22,FALSE),"-")</f>
        <v>39.258000000000003</v>
      </c>
      <c r="T45" s="13">
        <f>IFERROR(VLOOKUP(B45,'4.1 Bilan peaux brutes (2023)'!$C$6:$AA$201,23,FALSE),"-")</f>
        <v>26.172000000000001</v>
      </c>
      <c r="U45" s="13">
        <f>IFERROR(VLOOKUP(B45,'4.1 Bilan peaux brutes (2023)'!$C$6:$AA$201,24,FALSE),"-")</f>
        <v>0</v>
      </c>
      <c r="V45" s="13">
        <f>IFERROR(VLOOKUP(B45,'4.1 Bilan peaux brutes (2023)'!$C$6:$AA$201,25,FALSE),"-")</f>
        <v>0</v>
      </c>
      <c r="W45" s="13" t="s">
        <v>785</v>
      </c>
      <c r="X45" s="13" t="s">
        <v>785</v>
      </c>
      <c r="Y45" s="13" t="s">
        <v>785</v>
      </c>
      <c r="Z45" s="13" t="s">
        <v>785</v>
      </c>
      <c r="AA45" s="13" t="s">
        <v>785</v>
      </c>
      <c r="AB45" s="13" t="s">
        <v>785</v>
      </c>
      <c r="AC45" s="13" t="s">
        <v>785</v>
      </c>
      <c r="AD45" s="13" t="s">
        <v>785</v>
      </c>
    </row>
    <row r="46" spans="2:30" x14ac:dyDescent="0.35">
      <c r="B46" s="13" t="s">
        <v>661</v>
      </c>
      <c r="C46" s="13">
        <f>IFERROR(VLOOKUP(B46,'2.1 Bilan Fibres végétales 2023'!$A$5:$N$132,3,FALSE),"-")</f>
        <v>71131</v>
      </c>
      <c r="D46" s="13">
        <f>IFERROR(VLOOKUP(B46,'2.1 Bilan Fibres végétales 2023'!$A$5:$N$132,4,FALSE),"-")</f>
        <v>2287.1799999999998</v>
      </c>
      <c r="E46" s="13" t="str">
        <f>IFERROR(VLOOKUP(B46,'2.1 Bilan Fibres végétales 2023'!$A$5:$N$132,5,FALSE),"-")</f>
        <v>-</v>
      </c>
      <c r="F46" s="13" t="str">
        <f>IFERROR(VLOOKUP(B46,'2.1 Bilan Fibres végétales 2023'!$A$5:$N$132,6,FALSE),"-")</f>
        <v>-</v>
      </c>
      <c r="G46" s="13">
        <f>IFERROR(VLOOKUP(B46,'2.1 Bilan Fibres végétales 2023'!$A$5:$N$132,7,FALSE),"-")</f>
        <v>7700</v>
      </c>
      <c r="H46" s="13" t="str">
        <f>IFERROR(VLOOKUP(B46,'2.1 Bilan Fibres végétales 2023'!$A$5:$N$132,8,FALSE),"-")</f>
        <v>-</v>
      </c>
      <c r="I46" s="13" t="str">
        <f>IFERROR(VLOOKUP(B46,'2.1 Bilan Fibres végétales 2023'!$A$5:$N$132,9,FALSE),"-")</f>
        <v>-</v>
      </c>
      <c r="J46" s="13" t="str">
        <f>IFERROR(VLOOKUP(B46,'2.1 Bilan Fibres végétales 2023'!$A$5:$N$132,10,FALSE),"-")</f>
        <v>-</v>
      </c>
      <c r="K46" s="13" t="str">
        <f>IFERROR(VLOOKUP(B46,'2.1 Bilan Fibres végétales 2023'!$A$5:$N$132,11,FALSE),"-")</f>
        <v>-</v>
      </c>
      <c r="L46" s="13" t="str">
        <f>IFERROR(VLOOKUP(B46,'2.1 Bilan Fibres végétales 2023'!$A$5:$N$132,12,FALSE),"-")</f>
        <v>-</v>
      </c>
      <c r="M46" s="13" t="str">
        <f>IFERROR(VLOOKUP(B46,'2.1 Bilan Fibres végétales 2023'!$A$5:$N$132,13,FALSE),"-")</f>
        <v>-</v>
      </c>
      <c r="N46" s="13" t="str">
        <f>IFERROR(VLOOKUP(B46,'2.1 Bilan Fibres végétales 2023'!$A$5:$N$132,14,FALSE),"-")</f>
        <v>-</v>
      </c>
      <c r="O46" s="13">
        <f>IFERROR(VLOOKUP(B46,'3.1 Bilan Fibres animales 2023'!$C$6:$F$83,3,FALSE),"-")</f>
        <v>11910.51</v>
      </c>
      <c r="P46" s="13">
        <f>IFERROR(VLOOKUP(B46,'3.1 Bilan Fibres animales 2023'!$C$6:$F$83,4,FALSE),"-")</f>
        <v>1.06</v>
      </c>
      <c r="Q46" s="13">
        <f>IFERROR(VLOOKUP(B46,'4.1 Bilan peaux brutes (2023)'!$C$6:$AA$201,20,FALSE),"-")</f>
        <v>32942.4375</v>
      </c>
      <c r="R46" s="13">
        <f>IFERROR(VLOOKUP(B46,'4.1 Bilan peaux brutes (2023)'!$C$6:$AA$201,21,FALSE),"-")</f>
        <v>4078.5875000000001</v>
      </c>
      <c r="S46" s="13">
        <f>IFERROR(VLOOKUP(B46,'4.1 Bilan peaux brutes (2023)'!$C$6:$AA$201,22,FALSE),"-")</f>
        <v>819.6</v>
      </c>
      <c r="T46" s="13">
        <f>IFERROR(VLOOKUP(B46,'4.1 Bilan peaux brutes (2023)'!$C$6:$AA$201,23,FALSE),"-")</f>
        <v>546.4</v>
      </c>
      <c r="U46" s="13">
        <f>IFERROR(VLOOKUP(B46,'4.1 Bilan peaux brutes (2023)'!$C$6:$AA$201,24,FALSE),"-")</f>
        <v>478.2</v>
      </c>
      <c r="V46" s="13">
        <f>IFERROR(VLOOKUP(B46,'4.1 Bilan peaux brutes (2023)'!$C$6:$AA$201,25,FALSE),"-")</f>
        <v>318.8</v>
      </c>
      <c r="W46" s="13" t="s">
        <v>785</v>
      </c>
      <c r="X46" s="13" t="s">
        <v>785</v>
      </c>
      <c r="Y46" s="13" t="s">
        <v>785</v>
      </c>
      <c r="Z46" s="13" t="s">
        <v>785</v>
      </c>
      <c r="AA46" s="13" t="s">
        <v>785</v>
      </c>
      <c r="AB46" s="13" t="s">
        <v>785</v>
      </c>
      <c r="AC46" s="13" t="s">
        <v>785</v>
      </c>
      <c r="AD46" s="13" t="s">
        <v>785</v>
      </c>
    </row>
    <row r="47" spans="2:30" x14ac:dyDescent="0.35">
      <c r="B47" s="13" t="s">
        <v>662</v>
      </c>
      <c r="C47" s="13" t="str">
        <f>IFERROR(VLOOKUP(B47,'2.1 Bilan Fibres végétales 2023'!$A$5:$N$132,3,FALSE),"-")</f>
        <v>-</v>
      </c>
      <c r="D47" s="13" t="str">
        <f>IFERROR(VLOOKUP(B47,'2.1 Bilan Fibres végétales 2023'!$A$5:$N$132,4,FALSE),"-")</f>
        <v>-</v>
      </c>
      <c r="E47" s="13" t="str">
        <f>IFERROR(VLOOKUP(B47,'2.1 Bilan Fibres végétales 2023'!$A$5:$N$132,5,FALSE),"-")</f>
        <v>-</v>
      </c>
      <c r="F47" s="13" t="str">
        <f>IFERROR(VLOOKUP(B47,'2.1 Bilan Fibres végétales 2023'!$A$5:$N$132,6,FALSE),"-")</f>
        <v>-</v>
      </c>
      <c r="G47" s="13" t="str">
        <f>IFERROR(VLOOKUP(B47,'2.1 Bilan Fibres végétales 2023'!$A$5:$N$132,7,FALSE),"-")</f>
        <v>-</v>
      </c>
      <c r="H47" s="13" t="str">
        <f>IFERROR(VLOOKUP(B47,'2.1 Bilan Fibres végétales 2023'!$A$5:$N$132,8,FALSE),"-")</f>
        <v>-</v>
      </c>
      <c r="I47" s="13" t="str">
        <f>IFERROR(VLOOKUP(B47,'2.1 Bilan Fibres végétales 2023'!$A$5:$N$132,9,FALSE),"-")</f>
        <v>-</v>
      </c>
      <c r="J47" s="13" t="str">
        <f>IFERROR(VLOOKUP(B47,'2.1 Bilan Fibres végétales 2023'!$A$5:$N$132,10,FALSE),"-")</f>
        <v>-</v>
      </c>
      <c r="K47" s="13">
        <f>IFERROR(VLOOKUP(B47,'2.1 Bilan Fibres végétales 2023'!$A$5:$N$132,11,FALSE),"-")</f>
        <v>37884.54</v>
      </c>
      <c r="L47" s="13" t="str">
        <f>IFERROR(VLOOKUP(B47,'2.1 Bilan Fibres végétales 2023'!$A$5:$N$132,12,FALSE),"-")</f>
        <v>-</v>
      </c>
      <c r="M47" s="13">
        <f>IFERROR(VLOOKUP(B47,'2.1 Bilan Fibres végétales 2023'!$A$5:$N$132,13,FALSE),"-")</f>
        <v>4541.7299999999996</v>
      </c>
      <c r="N47" s="13" t="str">
        <f>IFERROR(VLOOKUP(B47,'2.1 Bilan Fibres végétales 2023'!$A$5:$N$132,14,FALSE),"-")</f>
        <v>-</v>
      </c>
      <c r="O47" s="13">
        <f>IFERROR(VLOOKUP(B47,'3.1 Bilan Fibres animales 2023'!$C$6:$F$83,3,FALSE),"-")</f>
        <v>950.64</v>
      </c>
      <c r="P47" s="13" t="str">
        <f>IFERROR(VLOOKUP(B47,'3.1 Bilan Fibres animales 2023'!$C$6:$F$83,4,FALSE),"-")</f>
        <v>-</v>
      </c>
      <c r="Q47" s="13">
        <f>IFERROR(VLOOKUP(B47,'4.1 Bilan peaux brutes (2023)'!$C$6:$AA$201,20,FALSE),"-")</f>
        <v>28967.923687499995</v>
      </c>
      <c r="R47" s="13">
        <f>IFERROR(VLOOKUP(B47,'4.1 Bilan peaux brutes (2023)'!$C$6:$AA$201,21,FALSE),"-")</f>
        <v>3586.5048375000001</v>
      </c>
      <c r="S47" s="13">
        <f>IFERROR(VLOOKUP(B47,'4.1 Bilan peaux brutes (2023)'!$C$6:$AA$201,22,FALSE),"-")</f>
        <v>305.02440000000001</v>
      </c>
      <c r="T47" s="13">
        <f>IFERROR(VLOOKUP(B47,'4.1 Bilan peaux brutes (2023)'!$C$6:$AA$201,23,FALSE),"-")</f>
        <v>203.34960000000001</v>
      </c>
      <c r="U47" s="13">
        <f>IFERROR(VLOOKUP(B47,'4.1 Bilan peaux brutes (2023)'!$C$6:$AA$201,24,FALSE),"-")</f>
        <v>5.8914000000000009</v>
      </c>
      <c r="V47" s="13">
        <f>IFERROR(VLOOKUP(B47,'4.1 Bilan peaux brutes (2023)'!$C$6:$AA$201,25,FALSE),"-")</f>
        <v>3.9276000000000004</v>
      </c>
      <c r="W47" s="13" t="s">
        <v>785</v>
      </c>
      <c r="X47" s="13" t="s">
        <v>785</v>
      </c>
      <c r="Y47" s="13" t="s">
        <v>785</v>
      </c>
      <c r="Z47" s="13" t="s">
        <v>785</v>
      </c>
      <c r="AA47" s="13" t="s">
        <v>785</v>
      </c>
      <c r="AB47" s="13" t="s">
        <v>785</v>
      </c>
      <c r="AC47" s="13" t="s">
        <v>785</v>
      </c>
      <c r="AD47" s="13" t="s">
        <v>785</v>
      </c>
    </row>
    <row r="48" spans="2:30" x14ac:dyDescent="0.35">
      <c r="B48" s="13" t="s">
        <v>663</v>
      </c>
      <c r="C48" s="13" t="str">
        <f>IFERROR(VLOOKUP(B48,'2.1 Bilan Fibres végétales 2023'!$A$5:$N$132,3,FALSE),"-")</f>
        <v>-</v>
      </c>
      <c r="D48" s="13" t="str">
        <f>IFERROR(VLOOKUP(B48,'2.1 Bilan Fibres végétales 2023'!$A$5:$N$132,4,FALSE),"-")</f>
        <v>-</v>
      </c>
      <c r="E48" s="13" t="str">
        <f>IFERROR(VLOOKUP(B48,'2.1 Bilan Fibres végétales 2023'!$A$5:$N$132,5,FALSE),"-")</f>
        <v>-</v>
      </c>
      <c r="F48" s="13" t="str">
        <f>IFERROR(VLOOKUP(B48,'2.1 Bilan Fibres végétales 2023'!$A$5:$N$132,6,FALSE),"-")</f>
        <v>-</v>
      </c>
      <c r="G48" s="13" t="str">
        <f>IFERROR(VLOOKUP(B48,'2.1 Bilan Fibres végétales 2023'!$A$5:$N$132,7,FALSE),"-")</f>
        <v>-</v>
      </c>
      <c r="H48" s="13" t="str">
        <f>IFERROR(VLOOKUP(B48,'2.1 Bilan Fibres végétales 2023'!$A$5:$N$132,8,FALSE),"-")</f>
        <v>-</v>
      </c>
      <c r="I48" s="13" t="str">
        <f>IFERROR(VLOOKUP(B48,'2.1 Bilan Fibres végétales 2023'!$A$5:$N$132,9,FALSE),"-")</f>
        <v>-</v>
      </c>
      <c r="J48" s="13" t="str">
        <f>IFERROR(VLOOKUP(B48,'2.1 Bilan Fibres végétales 2023'!$A$5:$N$132,10,FALSE),"-")</f>
        <v>-</v>
      </c>
      <c r="K48" s="13" t="str">
        <f>IFERROR(VLOOKUP(B48,'2.1 Bilan Fibres végétales 2023'!$A$5:$N$132,11,FALSE),"-")</f>
        <v>-</v>
      </c>
      <c r="L48" s="13" t="str">
        <f>IFERROR(VLOOKUP(B48,'2.1 Bilan Fibres végétales 2023'!$A$5:$N$132,12,FALSE),"-")</f>
        <v>-</v>
      </c>
      <c r="M48" s="13" t="str">
        <f>IFERROR(VLOOKUP(B48,'2.1 Bilan Fibres végétales 2023'!$A$5:$N$132,13,FALSE),"-")</f>
        <v>-</v>
      </c>
      <c r="N48" s="13" t="str">
        <f>IFERROR(VLOOKUP(B48,'2.1 Bilan Fibres végétales 2023'!$A$5:$N$132,14,FALSE),"-")</f>
        <v>-</v>
      </c>
      <c r="O48" s="13">
        <f>IFERROR(VLOOKUP(B48,'3.1 Bilan Fibres animales 2023'!$C$6:$F$83,3,FALSE),"-")</f>
        <v>1328.88</v>
      </c>
      <c r="P48" s="13" t="str">
        <f>IFERROR(VLOOKUP(B48,'3.1 Bilan Fibres animales 2023'!$C$6:$F$83,4,FALSE),"-")</f>
        <v>-</v>
      </c>
      <c r="Q48" s="13">
        <f>IFERROR(VLOOKUP(B48,'4.1 Bilan peaux brutes (2023)'!$C$6:$AA$201,20,FALSE),"-")</f>
        <v>6245.3225624999995</v>
      </c>
      <c r="R48" s="13">
        <f>IFERROR(VLOOKUP(B48,'4.1 Bilan peaux brutes (2023)'!$C$6:$AA$201,21,FALSE),"-")</f>
        <v>773.23041249999994</v>
      </c>
      <c r="S48" s="13" t="str">
        <f>IFERROR(VLOOKUP(B48,'4.1 Bilan peaux brutes (2023)'!$C$6:$AA$201,22,FALSE),"-")</f>
        <v>-</v>
      </c>
      <c r="T48" s="13" t="str">
        <f>IFERROR(VLOOKUP(B48,'4.1 Bilan peaux brutes (2023)'!$C$6:$AA$201,23,FALSE),"-")</f>
        <v>-</v>
      </c>
      <c r="U48" s="13">
        <f>IFERROR(VLOOKUP(B48,'4.1 Bilan peaux brutes (2023)'!$C$6:$AA$201,24,FALSE),"-")</f>
        <v>449.47140000000002</v>
      </c>
      <c r="V48" s="13">
        <f>IFERROR(VLOOKUP(B48,'4.1 Bilan peaux brutes (2023)'!$C$6:$AA$201,25,FALSE),"-")</f>
        <v>299.64760000000001</v>
      </c>
      <c r="W48" s="13" t="s">
        <v>785</v>
      </c>
      <c r="X48" s="13" t="s">
        <v>785</v>
      </c>
      <c r="Y48" s="13" t="s">
        <v>785</v>
      </c>
      <c r="Z48" s="13" t="s">
        <v>785</v>
      </c>
      <c r="AA48" s="13" t="s">
        <v>785</v>
      </c>
      <c r="AB48" s="13" t="s">
        <v>785</v>
      </c>
      <c r="AC48" s="13" t="s">
        <v>785</v>
      </c>
      <c r="AD48" s="13" t="s">
        <v>785</v>
      </c>
    </row>
    <row r="49" spans="2:30" x14ac:dyDescent="0.35">
      <c r="B49" s="13" t="s">
        <v>251</v>
      </c>
      <c r="C49" s="13">
        <f>IFERROR(VLOOKUP(B49,'2.1 Bilan Fibres végétales 2023'!$A$5:$N$132,3,FALSE),"-")</f>
        <v>16475</v>
      </c>
      <c r="D49" s="13" t="str">
        <f>IFERROR(VLOOKUP(B49,'2.1 Bilan Fibres végétales 2023'!$A$5:$N$132,4,FALSE),"-")</f>
        <v>-</v>
      </c>
      <c r="E49" s="13" t="str">
        <f>IFERROR(VLOOKUP(B49,'2.1 Bilan Fibres végétales 2023'!$A$5:$N$132,5,FALSE),"-")</f>
        <v>-</v>
      </c>
      <c r="F49" s="13" t="str">
        <f>IFERROR(VLOOKUP(B49,'2.1 Bilan Fibres végétales 2023'!$A$5:$N$132,6,FALSE),"-")</f>
        <v>-</v>
      </c>
      <c r="G49" s="13">
        <f>IFERROR(VLOOKUP(B49,'2.1 Bilan Fibres végétales 2023'!$A$5:$N$132,7,FALSE),"-")</f>
        <v>10</v>
      </c>
      <c r="H49" s="13">
        <f>IFERROR(VLOOKUP(B49,'2.1 Bilan Fibres végétales 2023'!$A$5:$N$132,8,FALSE),"-")</f>
        <v>460</v>
      </c>
      <c r="I49" s="13" t="str">
        <f>IFERROR(VLOOKUP(B49,'2.1 Bilan Fibres végétales 2023'!$A$5:$N$132,9,FALSE),"-")</f>
        <v>-</v>
      </c>
      <c r="J49" s="13" t="str">
        <f>IFERROR(VLOOKUP(B49,'2.1 Bilan Fibres végétales 2023'!$A$5:$N$132,10,FALSE),"-")</f>
        <v>-</v>
      </c>
      <c r="K49" s="13" t="str">
        <f>IFERROR(VLOOKUP(B49,'2.1 Bilan Fibres végétales 2023'!$A$5:$N$132,11,FALSE),"-")</f>
        <v>-</v>
      </c>
      <c r="L49" s="13" t="str">
        <f>IFERROR(VLOOKUP(B49,'2.1 Bilan Fibres végétales 2023'!$A$5:$N$132,12,FALSE),"-")</f>
        <v>-</v>
      </c>
      <c r="M49" s="13" t="str">
        <f>IFERROR(VLOOKUP(B49,'2.1 Bilan Fibres végétales 2023'!$A$5:$N$132,13,FALSE),"-")</f>
        <v>-</v>
      </c>
      <c r="N49" s="13" t="str">
        <f>IFERROR(VLOOKUP(B49,'2.1 Bilan Fibres végétales 2023'!$A$5:$N$132,14,FALSE),"-")</f>
        <v>-</v>
      </c>
      <c r="O49" s="13" t="str">
        <f>IFERROR(VLOOKUP(B49,'3.1 Bilan Fibres animales 2023'!$C$6:$F$83,3,FALSE),"-")</f>
        <v>-</v>
      </c>
      <c r="P49" s="13" t="str">
        <f>IFERROR(VLOOKUP(B49,'3.1 Bilan Fibres animales 2023'!$C$6:$F$83,4,FALSE),"-")</f>
        <v>-</v>
      </c>
      <c r="Q49" s="13">
        <f>IFERROR(VLOOKUP(B49,'4.1 Bilan peaux brutes (2023)'!$C$6:$AA$201,20,FALSE),"-")</f>
        <v>79446.22</v>
      </c>
      <c r="R49" s="13">
        <f>IFERROR(VLOOKUP(B49,'4.1 Bilan peaux brutes (2023)'!$C$6:$AA$201,21,FALSE),"-")</f>
        <v>755.20249999999999</v>
      </c>
      <c r="S49" s="13">
        <f>IFERROR(VLOOKUP(B49,'4.1 Bilan peaux brutes (2023)'!$C$6:$AA$201,22,FALSE),"-")</f>
        <v>5022.54</v>
      </c>
      <c r="T49" s="13">
        <f>IFERROR(VLOOKUP(B49,'4.1 Bilan peaux brutes (2023)'!$C$6:$AA$201,23,FALSE),"-")</f>
        <v>3348.36</v>
      </c>
      <c r="U49" s="13">
        <f>IFERROR(VLOOKUP(B49,'4.1 Bilan peaux brutes (2023)'!$C$6:$AA$201,24,FALSE),"-")</f>
        <v>690.92399999999998</v>
      </c>
      <c r="V49" s="13">
        <f>IFERROR(VLOOKUP(B49,'4.1 Bilan peaux brutes (2023)'!$C$6:$AA$201,25,FALSE),"-")</f>
        <v>460.61599999999999</v>
      </c>
      <c r="W49" s="13" t="s">
        <v>785</v>
      </c>
      <c r="X49" s="13" t="s">
        <v>785</v>
      </c>
      <c r="Y49" s="13" t="s">
        <v>785</v>
      </c>
      <c r="Z49" s="13" t="s">
        <v>785</v>
      </c>
      <c r="AA49" s="13" t="s">
        <v>785</v>
      </c>
      <c r="AB49" s="13" t="s">
        <v>785</v>
      </c>
      <c r="AC49" s="13" t="s">
        <v>785</v>
      </c>
      <c r="AD49" s="13" t="s">
        <v>785</v>
      </c>
    </row>
    <row r="50" spans="2:30" x14ac:dyDescent="0.35">
      <c r="B50" s="13" t="s">
        <v>252</v>
      </c>
      <c r="C50" s="13" t="str">
        <f>IFERROR(VLOOKUP(B50,'2.1 Bilan Fibres végétales 2023'!$A$5:$N$132,3,FALSE),"-")</f>
        <v>-</v>
      </c>
      <c r="D50" s="13" t="str">
        <f>IFERROR(VLOOKUP(B50,'2.1 Bilan Fibres végétales 2023'!$A$5:$N$132,4,FALSE),"-")</f>
        <v>-</v>
      </c>
      <c r="E50" s="13" t="str">
        <f>IFERROR(VLOOKUP(B50,'2.1 Bilan Fibres végétales 2023'!$A$5:$N$132,5,FALSE),"-")</f>
        <v>-</v>
      </c>
      <c r="F50" s="13" t="str">
        <f>IFERROR(VLOOKUP(B50,'2.1 Bilan Fibres végétales 2023'!$A$5:$N$132,6,FALSE),"-")</f>
        <v>-</v>
      </c>
      <c r="G50" s="13">
        <f>IFERROR(VLOOKUP(B50,'2.1 Bilan Fibres végétales 2023'!$A$5:$N$132,7,FALSE),"-")</f>
        <v>0</v>
      </c>
      <c r="H50" s="13">
        <f>IFERROR(VLOOKUP(B50,'2.1 Bilan Fibres végétales 2023'!$A$5:$N$132,8,FALSE),"-")</f>
        <v>0</v>
      </c>
      <c r="I50" s="13" t="str">
        <f>IFERROR(VLOOKUP(B50,'2.1 Bilan Fibres végétales 2023'!$A$5:$N$132,9,FALSE),"-")</f>
        <v>-</v>
      </c>
      <c r="J50" s="13" t="str">
        <f>IFERROR(VLOOKUP(B50,'2.1 Bilan Fibres végétales 2023'!$A$5:$N$132,10,FALSE),"-")</f>
        <v>-</v>
      </c>
      <c r="K50" s="13" t="str">
        <f>IFERROR(VLOOKUP(B50,'2.1 Bilan Fibres végétales 2023'!$A$5:$N$132,11,FALSE),"-")</f>
        <v>-</v>
      </c>
      <c r="L50" s="13" t="str">
        <f>IFERROR(VLOOKUP(B50,'2.1 Bilan Fibres végétales 2023'!$A$5:$N$132,12,FALSE),"-")</f>
        <v>-</v>
      </c>
      <c r="M50" s="13" t="str">
        <f>IFERROR(VLOOKUP(B50,'2.1 Bilan Fibres végétales 2023'!$A$5:$N$132,13,FALSE),"-")</f>
        <v>-</v>
      </c>
      <c r="N50" s="13" t="str">
        <f>IFERROR(VLOOKUP(B50,'2.1 Bilan Fibres végétales 2023'!$A$5:$N$132,14,FALSE),"-")</f>
        <v>-</v>
      </c>
      <c r="O50" s="13" t="str">
        <f>IFERROR(VLOOKUP(B50,'3.1 Bilan Fibres animales 2023'!$C$6:$F$83,3,FALSE),"-")</f>
        <v>-</v>
      </c>
      <c r="P50" s="13" t="str">
        <f>IFERROR(VLOOKUP(B50,'3.1 Bilan Fibres animales 2023'!$C$6:$F$83,4,FALSE),"-")</f>
        <v>-</v>
      </c>
      <c r="Q50" s="13">
        <f>IFERROR(VLOOKUP(B50,'4.1 Bilan peaux brutes (2023)'!$C$6:$AA$201,20,FALSE),"-")</f>
        <v>981.87249999999995</v>
      </c>
      <c r="R50" s="13">
        <f>IFERROR(VLOOKUP(B50,'4.1 Bilan peaux brutes (2023)'!$C$6:$AA$201,21,FALSE),"-")</f>
        <v>27.417000000000002</v>
      </c>
      <c r="S50" s="13">
        <f>IFERROR(VLOOKUP(B50,'4.1 Bilan peaux brutes (2023)'!$C$6:$AA$201,22,FALSE),"-")</f>
        <v>7.8179999999999996</v>
      </c>
      <c r="T50" s="13">
        <f>IFERROR(VLOOKUP(B50,'4.1 Bilan peaux brutes (2023)'!$C$6:$AA$201,23,FALSE),"-")</f>
        <v>5.2119999999999997</v>
      </c>
      <c r="U50" s="13">
        <f>IFERROR(VLOOKUP(B50,'4.1 Bilan peaux brutes (2023)'!$C$6:$AA$201,24,FALSE),"-")</f>
        <v>0.3</v>
      </c>
      <c r="V50" s="13">
        <f>IFERROR(VLOOKUP(B50,'4.1 Bilan peaux brutes (2023)'!$C$6:$AA$201,25,FALSE),"-")</f>
        <v>0.2</v>
      </c>
      <c r="W50" s="13" t="s">
        <v>785</v>
      </c>
      <c r="X50" s="13" t="s">
        <v>785</v>
      </c>
      <c r="Y50" s="13" t="s">
        <v>785</v>
      </c>
      <c r="Z50" s="13" t="s">
        <v>785</v>
      </c>
      <c r="AA50" s="13" t="s">
        <v>785</v>
      </c>
      <c r="AB50" s="13" t="s">
        <v>785</v>
      </c>
      <c r="AC50" s="13" t="s">
        <v>785</v>
      </c>
      <c r="AD50" s="13" t="s">
        <v>785</v>
      </c>
    </row>
    <row r="51" spans="2:30" x14ac:dyDescent="0.35">
      <c r="B51" s="13" t="s">
        <v>664</v>
      </c>
      <c r="C51" s="13">
        <f>IFERROR(VLOOKUP(B51,'2.1 Bilan Fibres végétales 2023'!$A$5:$N$132,3,FALSE),"-")</f>
        <v>2626099</v>
      </c>
      <c r="D51" s="13" t="str">
        <f>IFERROR(VLOOKUP(B51,'2.1 Bilan Fibres végétales 2023'!$A$5:$N$132,4,FALSE),"-")</f>
        <v>-</v>
      </c>
      <c r="E51" s="13" t="str">
        <f>IFERROR(VLOOKUP(B51,'2.1 Bilan Fibres végétales 2023'!$A$5:$N$132,5,FALSE),"-")</f>
        <v>-</v>
      </c>
      <c r="F51" s="13" t="str">
        <f>IFERROR(VLOOKUP(B51,'2.1 Bilan Fibres végétales 2023'!$A$5:$N$132,6,FALSE),"-")</f>
        <v>-</v>
      </c>
      <c r="G51" s="13" t="str">
        <f>IFERROR(VLOOKUP(B51,'2.1 Bilan Fibres végétales 2023'!$A$5:$N$132,7,FALSE),"-")</f>
        <v>-</v>
      </c>
      <c r="H51" s="13">
        <f>IFERROR(VLOOKUP(B51,'2.1 Bilan Fibres végétales 2023'!$A$5:$N$132,8,FALSE),"-")</f>
        <v>22255</v>
      </c>
      <c r="I51" s="13" t="str">
        <f>IFERROR(VLOOKUP(B51,'2.1 Bilan Fibres végétales 2023'!$A$5:$N$132,9,FALSE),"-")</f>
        <v>-</v>
      </c>
      <c r="J51" s="13" t="str">
        <f>IFERROR(VLOOKUP(B51,'2.1 Bilan Fibres végétales 2023'!$A$5:$N$132,10,FALSE),"-")</f>
        <v>-</v>
      </c>
      <c r="K51" s="13" t="str">
        <f>IFERROR(VLOOKUP(B51,'2.1 Bilan Fibres végétales 2023'!$A$5:$N$132,11,FALSE),"-")</f>
        <v>-</v>
      </c>
      <c r="L51" s="13" t="str">
        <f>IFERROR(VLOOKUP(B51,'2.1 Bilan Fibres végétales 2023'!$A$5:$N$132,12,FALSE),"-")</f>
        <v>-</v>
      </c>
      <c r="M51" s="13" t="str">
        <f>IFERROR(VLOOKUP(B51,'2.1 Bilan Fibres végétales 2023'!$A$5:$N$132,13,FALSE),"-")</f>
        <v>-</v>
      </c>
      <c r="N51" s="13" t="str">
        <f>IFERROR(VLOOKUP(B51,'2.1 Bilan Fibres végétales 2023'!$A$5:$N$132,14,FALSE),"-")</f>
        <v>-</v>
      </c>
      <c r="O51" s="13">
        <f>IFERROR(VLOOKUP(B51,'3.1 Bilan Fibres animales 2023'!$C$6:$F$83,3,FALSE),"-")</f>
        <v>11350</v>
      </c>
      <c r="P51" s="13" t="str">
        <f>IFERROR(VLOOKUP(B51,'3.1 Bilan Fibres animales 2023'!$C$6:$F$83,4,FALSE),"-")</f>
        <v>-</v>
      </c>
      <c r="Q51" s="13">
        <f>IFERROR(VLOOKUP(B51,'4.1 Bilan peaux brutes (2023)'!$C$6:$AA$201,20,FALSE),"-")</f>
        <v>829291.57499999995</v>
      </c>
      <c r="R51" s="13">
        <f>IFERROR(VLOOKUP(B51,'4.1 Bilan peaux brutes (2023)'!$C$6:$AA$201,21,FALSE),"-")</f>
        <v>102674.19500000001</v>
      </c>
      <c r="S51" s="13">
        <f>IFERROR(VLOOKUP(B51,'4.1 Bilan peaux brutes (2023)'!$C$6:$AA$201,22,FALSE),"-")</f>
        <v>1358.28</v>
      </c>
      <c r="T51" s="13">
        <f>IFERROR(VLOOKUP(B51,'4.1 Bilan peaux brutes (2023)'!$C$6:$AA$201,23,FALSE),"-")</f>
        <v>905.52</v>
      </c>
      <c r="U51" s="13">
        <f>IFERROR(VLOOKUP(B51,'4.1 Bilan peaux brutes (2023)'!$C$6:$AA$201,24,FALSE),"-")</f>
        <v>381.96</v>
      </c>
      <c r="V51" s="13">
        <f>IFERROR(VLOOKUP(B51,'4.1 Bilan peaux brutes (2023)'!$C$6:$AA$201,25,FALSE),"-")</f>
        <v>254.64</v>
      </c>
      <c r="W51" s="13">
        <v>2132999.9999999995</v>
      </c>
      <c r="X51" s="13">
        <v>200999.99999999997</v>
      </c>
      <c r="Y51" s="13">
        <v>93900</v>
      </c>
      <c r="Z51" s="13">
        <v>48000</v>
      </c>
      <c r="AA51" s="13">
        <v>189000</v>
      </c>
      <c r="AB51" s="13">
        <v>6000</v>
      </c>
      <c r="AC51" s="13">
        <v>9000</v>
      </c>
      <c r="AD51" s="13">
        <v>30000</v>
      </c>
    </row>
    <row r="52" spans="2:30" x14ac:dyDescent="0.35">
      <c r="B52" s="13" t="s">
        <v>665</v>
      </c>
      <c r="C52" s="13">
        <f>IFERROR(VLOOKUP(B52,'2.1 Bilan Fibres végétales 2023'!$A$5:$N$132,3,FALSE),"-")</f>
        <v>59573</v>
      </c>
      <c r="D52" s="13" t="str">
        <f>IFERROR(VLOOKUP(B52,'2.1 Bilan Fibres végétales 2023'!$A$5:$N$132,4,FALSE),"-")</f>
        <v>-</v>
      </c>
      <c r="E52" s="13" t="str">
        <f>IFERROR(VLOOKUP(B52,'2.1 Bilan Fibres végétales 2023'!$A$5:$N$132,5,FALSE),"-")</f>
        <v>-</v>
      </c>
      <c r="F52" s="13">
        <f>IFERROR(VLOOKUP(B52,'2.1 Bilan Fibres végétales 2023'!$A$5:$N$132,6,FALSE),"-")</f>
        <v>21649.599999999999</v>
      </c>
      <c r="G52" s="13" t="str">
        <f>IFERROR(VLOOKUP(B52,'2.1 Bilan Fibres végétales 2023'!$A$5:$N$132,7,FALSE),"-")</f>
        <v>-</v>
      </c>
      <c r="H52" s="13" t="str">
        <f>IFERROR(VLOOKUP(B52,'2.1 Bilan Fibres végétales 2023'!$A$5:$N$132,8,FALSE),"-")</f>
        <v>-</v>
      </c>
      <c r="I52" s="13">
        <f>IFERROR(VLOOKUP(B52,'2.1 Bilan Fibres végétales 2023'!$A$5:$N$132,9,FALSE),"-")</f>
        <v>667.05</v>
      </c>
      <c r="J52" s="13">
        <f>IFERROR(VLOOKUP(B52,'2.1 Bilan Fibres végétales 2023'!$A$5:$N$132,10,FALSE),"-")</f>
        <v>536.84</v>
      </c>
      <c r="K52" s="13" t="str">
        <f>IFERROR(VLOOKUP(B52,'2.1 Bilan Fibres végétales 2023'!$A$5:$N$132,11,FALSE),"-")</f>
        <v>-</v>
      </c>
      <c r="L52" s="13" t="str">
        <f>IFERROR(VLOOKUP(B52,'2.1 Bilan Fibres végétales 2023'!$A$5:$N$132,12,FALSE),"-")</f>
        <v>-</v>
      </c>
      <c r="M52" s="13" t="str">
        <f>IFERROR(VLOOKUP(B52,'2.1 Bilan Fibres végétales 2023'!$A$5:$N$132,13,FALSE),"-")</f>
        <v>-</v>
      </c>
      <c r="N52" s="13" t="str">
        <f>IFERROR(VLOOKUP(B52,'2.1 Bilan Fibres végétales 2023'!$A$5:$N$132,14,FALSE),"-")</f>
        <v>-</v>
      </c>
      <c r="O52" s="13">
        <f>IFERROR(VLOOKUP(B52,'3.1 Bilan Fibres animales 2023'!$C$6:$F$83,3,FALSE),"-")</f>
        <v>7323.35</v>
      </c>
      <c r="P52" s="13" t="str">
        <f>IFERROR(VLOOKUP(B52,'3.1 Bilan Fibres animales 2023'!$C$6:$F$83,4,FALSE),"-")</f>
        <v>-</v>
      </c>
      <c r="Q52" s="13">
        <f>IFERROR(VLOOKUP(B52,'4.1 Bilan peaux brutes (2023)'!$C$6:$AA$201,20,FALSE),"-")</f>
        <v>96226.879874999999</v>
      </c>
      <c r="R52" s="13">
        <f>IFERROR(VLOOKUP(B52,'4.1 Bilan peaux brutes (2023)'!$C$6:$AA$201,21,FALSE),"-")</f>
        <v>11913.804174999999</v>
      </c>
      <c r="S52" s="13">
        <f>IFERROR(VLOOKUP(B52,'4.1 Bilan peaux brutes (2023)'!$C$6:$AA$201,22,FALSE),"-")</f>
        <v>7383.6101999999992</v>
      </c>
      <c r="T52" s="13">
        <f>IFERROR(VLOOKUP(B52,'4.1 Bilan peaux brutes (2023)'!$C$6:$AA$201,23,FALSE),"-")</f>
        <v>4922.4067999999997</v>
      </c>
      <c r="U52" s="13">
        <f>IFERROR(VLOOKUP(B52,'4.1 Bilan peaux brutes (2023)'!$C$6:$AA$201,24,FALSE),"-")</f>
        <v>8375.4456000000009</v>
      </c>
      <c r="V52" s="13">
        <f>IFERROR(VLOOKUP(B52,'4.1 Bilan peaux brutes (2023)'!$C$6:$AA$201,25,FALSE),"-")</f>
        <v>5583.6304</v>
      </c>
      <c r="W52" s="13" t="s">
        <v>785</v>
      </c>
      <c r="X52" s="13" t="s">
        <v>785</v>
      </c>
      <c r="Y52" s="13" t="s">
        <v>785</v>
      </c>
      <c r="Z52" s="13" t="s">
        <v>785</v>
      </c>
      <c r="AA52" s="13" t="s">
        <v>785</v>
      </c>
      <c r="AB52" s="13" t="s">
        <v>785</v>
      </c>
      <c r="AC52" s="13" t="s">
        <v>785</v>
      </c>
      <c r="AD52" s="13" t="s">
        <v>785</v>
      </c>
    </row>
    <row r="53" spans="2:30" x14ac:dyDescent="0.35">
      <c r="B53" s="13" t="s">
        <v>255</v>
      </c>
      <c r="C53" s="13" t="str">
        <f>IFERROR(VLOOKUP(B53,'2.1 Bilan Fibres végétales 2023'!$A$5:$N$132,3,FALSE),"-")</f>
        <v>-</v>
      </c>
      <c r="D53" s="13" t="str">
        <f>IFERROR(VLOOKUP(B53,'2.1 Bilan Fibres végétales 2023'!$A$5:$N$132,4,FALSE),"-")</f>
        <v>-</v>
      </c>
      <c r="E53" s="13" t="str">
        <f>IFERROR(VLOOKUP(B53,'2.1 Bilan Fibres végétales 2023'!$A$5:$N$132,5,FALSE),"-")</f>
        <v>-</v>
      </c>
      <c r="F53" s="13" t="str">
        <f>IFERROR(VLOOKUP(B53,'2.1 Bilan Fibres végétales 2023'!$A$5:$N$132,6,FALSE),"-")</f>
        <v>-</v>
      </c>
      <c r="G53" s="13" t="str">
        <f>IFERROR(VLOOKUP(B53,'2.1 Bilan Fibres végétales 2023'!$A$5:$N$132,7,FALSE),"-")</f>
        <v>-</v>
      </c>
      <c r="H53" s="13" t="str">
        <f>IFERROR(VLOOKUP(B53,'2.1 Bilan Fibres végétales 2023'!$A$5:$N$132,8,FALSE),"-")</f>
        <v>-</v>
      </c>
      <c r="I53" s="13" t="str">
        <f>IFERROR(VLOOKUP(B53,'2.1 Bilan Fibres végétales 2023'!$A$5:$N$132,9,FALSE),"-")</f>
        <v>-</v>
      </c>
      <c r="J53" s="13" t="str">
        <f>IFERROR(VLOOKUP(B53,'2.1 Bilan Fibres végétales 2023'!$A$5:$N$132,10,FALSE),"-")</f>
        <v>-</v>
      </c>
      <c r="K53" s="13" t="str">
        <f>IFERROR(VLOOKUP(B53,'2.1 Bilan Fibres végétales 2023'!$A$5:$N$132,11,FALSE),"-")</f>
        <v>-</v>
      </c>
      <c r="L53" s="13" t="str">
        <f>IFERROR(VLOOKUP(B53,'2.1 Bilan Fibres végétales 2023'!$A$5:$N$132,12,FALSE),"-")</f>
        <v>-</v>
      </c>
      <c r="M53" s="13" t="str">
        <f>IFERROR(VLOOKUP(B53,'2.1 Bilan Fibres végétales 2023'!$A$5:$N$132,13,FALSE),"-")</f>
        <v>-</v>
      </c>
      <c r="N53" s="13" t="str">
        <f>IFERROR(VLOOKUP(B53,'2.1 Bilan Fibres végétales 2023'!$A$5:$N$132,14,FALSE),"-")</f>
        <v>-</v>
      </c>
      <c r="O53" s="13" t="str">
        <f>IFERROR(VLOOKUP(B53,'3.1 Bilan Fibres animales 2023'!$C$6:$F$83,3,FALSE),"-")</f>
        <v>-</v>
      </c>
      <c r="P53" s="13" t="str">
        <f>IFERROR(VLOOKUP(B53,'3.1 Bilan Fibres animales 2023'!$C$6:$F$83,4,FALSE),"-")</f>
        <v>-</v>
      </c>
      <c r="Q53" s="13" t="str">
        <f>IFERROR(VLOOKUP(B53,'4.1 Bilan peaux brutes (2023)'!$C$6:$AA$201,20,FALSE),"-")</f>
        <v>-</v>
      </c>
      <c r="R53" s="13" t="str">
        <f>IFERROR(VLOOKUP(B53,'4.1 Bilan peaux brutes (2023)'!$C$6:$AA$201,21,FALSE),"-")</f>
        <v>-</v>
      </c>
      <c r="S53" s="13" t="str">
        <f>IFERROR(VLOOKUP(B53,'4.1 Bilan peaux brutes (2023)'!$C$6:$AA$201,22,FALSE),"-")</f>
        <v>-</v>
      </c>
      <c r="T53" s="13" t="str">
        <f>IFERROR(VLOOKUP(B53,'4.1 Bilan peaux brutes (2023)'!$C$6:$AA$201,23,FALSE),"-")</f>
        <v>-</v>
      </c>
      <c r="U53" s="13" t="str">
        <f>IFERROR(VLOOKUP(B53,'4.1 Bilan peaux brutes (2023)'!$C$6:$AA$201,24,FALSE),"-")</f>
        <v>-</v>
      </c>
      <c r="V53" s="13" t="str">
        <f>IFERROR(VLOOKUP(B53,'4.1 Bilan peaux brutes (2023)'!$C$6:$AA$201,25,FALSE),"-")</f>
        <v>-</v>
      </c>
      <c r="W53" s="13">
        <v>1422000</v>
      </c>
      <c r="X53" s="13">
        <v>134000</v>
      </c>
      <c r="Y53" s="13">
        <v>62600</v>
      </c>
      <c r="Z53" s="13">
        <v>32000</v>
      </c>
      <c r="AA53" s="13">
        <v>126000</v>
      </c>
      <c r="AB53" s="13">
        <v>4000</v>
      </c>
      <c r="AC53" s="13">
        <v>6000</v>
      </c>
      <c r="AD53" s="13">
        <v>20000</v>
      </c>
    </row>
    <row r="54" spans="2:30" x14ac:dyDescent="0.35">
      <c r="B54" s="13" t="s">
        <v>257</v>
      </c>
      <c r="C54" s="13" t="str">
        <f>IFERROR(VLOOKUP(B54,'2.1 Bilan Fibres végétales 2023'!$A$5:$N$132,3,FALSE),"-")</f>
        <v>-</v>
      </c>
      <c r="D54" s="13" t="str">
        <f>IFERROR(VLOOKUP(B54,'2.1 Bilan Fibres végétales 2023'!$A$5:$N$132,4,FALSE),"-")</f>
        <v>-</v>
      </c>
      <c r="E54" s="13" t="str">
        <f>IFERROR(VLOOKUP(B54,'2.1 Bilan Fibres végétales 2023'!$A$5:$N$132,5,FALSE),"-")</f>
        <v>-</v>
      </c>
      <c r="F54" s="13" t="str">
        <f>IFERROR(VLOOKUP(B54,'2.1 Bilan Fibres végétales 2023'!$A$5:$N$132,6,FALSE),"-")</f>
        <v>-</v>
      </c>
      <c r="G54" s="13">
        <f>IFERROR(VLOOKUP(B54,'2.1 Bilan Fibres végétales 2023'!$A$5:$N$132,7,FALSE),"-")</f>
        <v>0</v>
      </c>
      <c r="H54" s="13" t="str">
        <f>IFERROR(VLOOKUP(B54,'2.1 Bilan Fibres végétales 2023'!$A$5:$N$132,8,FALSE),"-")</f>
        <v>-</v>
      </c>
      <c r="I54" s="13" t="str">
        <f>IFERROR(VLOOKUP(B54,'2.1 Bilan Fibres végétales 2023'!$A$5:$N$132,9,FALSE),"-")</f>
        <v>-</v>
      </c>
      <c r="J54" s="13" t="str">
        <f>IFERROR(VLOOKUP(B54,'2.1 Bilan Fibres végétales 2023'!$A$5:$N$132,10,FALSE),"-")</f>
        <v>-</v>
      </c>
      <c r="K54" s="13" t="str">
        <f>IFERROR(VLOOKUP(B54,'2.1 Bilan Fibres végétales 2023'!$A$5:$N$132,11,FALSE),"-")</f>
        <v>-</v>
      </c>
      <c r="L54" s="13" t="str">
        <f>IFERROR(VLOOKUP(B54,'2.1 Bilan Fibres végétales 2023'!$A$5:$N$132,12,FALSE),"-")</f>
        <v>-</v>
      </c>
      <c r="M54" s="13" t="str">
        <f>IFERROR(VLOOKUP(B54,'2.1 Bilan Fibres végétales 2023'!$A$5:$N$132,13,FALSE),"-")</f>
        <v>-</v>
      </c>
      <c r="N54" s="13" t="str">
        <f>IFERROR(VLOOKUP(B54,'2.1 Bilan Fibres végétales 2023'!$A$5:$N$132,14,FALSE),"-")</f>
        <v>-</v>
      </c>
      <c r="O54" s="13" t="str">
        <f>IFERROR(VLOOKUP(B54,'3.1 Bilan Fibres animales 2023'!$C$6:$F$83,3,FALSE),"-")</f>
        <v>-</v>
      </c>
      <c r="P54" s="13" t="str">
        <f>IFERROR(VLOOKUP(B54,'3.1 Bilan Fibres animales 2023'!$C$6:$F$83,4,FALSE),"-")</f>
        <v>-</v>
      </c>
      <c r="Q54" s="13">
        <f>IFERROR(VLOOKUP(B54,'4.1 Bilan peaux brutes (2023)'!$C$6:$AA$201,20,FALSE),"-")</f>
        <v>8704.5175000000017</v>
      </c>
      <c r="R54" s="13">
        <f>IFERROR(VLOOKUP(B54,'4.1 Bilan peaux brutes (2023)'!$C$6:$AA$201,21,FALSE),"-")</f>
        <v>5.681</v>
      </c>
      <c r="S54" s="13">
        <f>IFERROR(VLOOKUP(B54,'4.1 Bilan peaux brutes (2023)'!$C$6:$AA$201,22,FALSE),"-")</f>
        <v>32.520000000000003</v>
      </c>
      <c r="T54" s="13">
        <f>IFERROR(VLOOKUP(B54,'4.1 Bilan peaux brutes (2023)'!$C$6:$AA$201,23,FALSE),"-")</f>
        <v>21.68</v>
      </c>
      <c r="U54" s="13">
        <f>IFERROR(VLOOKUP(B54,'4.1 Bilan peaux brutes (2023)'!$C$6:$AA$201,24,FALSE),"-")</f>
        <v>0</v>
      </c>
      <c r="V54" s="13">
        <f>IFERROR(VLOOKUP(B54,'4.1 Bilan peaux brutes (2023)'!$C$6:$AA$201,25,FALSE),"-")</f>
        <v>0</v>
      </c>
      <c r="W54" s="13" t="s">
        <v>785</v>
      </c>
      <c r="X54" s="13" t="s">
        <v>785</v>
      </c>
      <c r="Y54" s="13" t="s">
        <v>785</v>
      </c>
      <c r="Z54" s="13" t="s">
        <v>785</v>
      </c>
      <c r="AA54" s="13" t="s">
        <v>785</v>
      </c>
      <c r="AB54" s="13" t="s">
        <v>785</v>
      </c>
      <c r="AC54" s="13" t="s">
        <v>785</v>
      </c>
      <c r="AD54" s="13" t="s">
        <v>785</v>
      </c>
    </row>
    <row r="55" spans="2:30" x14ac:dyDescent="0.35">
      <c r="B55" s="13" t="s">
        <v>258</v>
      </c>
      <c r="C55" s="13" t="str">
        <f>IFERROR(VLOOKUP(B55,'2.1 Bilan Fibres végétales 2023'!$A$5:$N$132,3,FALSE),"-")</f>
        <v>-</v>
      </c>
      <c r="D55" s="13" t="str">
        <f>IFERROR(VLOOKUP(B55,'2.1 Bilan Fibres végétales 2023'!$A$5:$N$132,4,FALSE),"-")</f>
        <v>-</v>
      </c>
      <c r="E55" s="13" t="str">
        <f>IFERROR(VLOOKUP(B55,'2.1 Bilan Fibres végétales 2023'!$A$5:$N$132,5,FALSE),"-")</f>
        <v>-</v>
      </c>
      <c r="F55" s="13" t="str">
        <f>IFERROR(VLOOKUP(B55,'2.1 Bilan Fibres végétales 2023'!$A$5:$N$132,6,FALSE),"-")</f>
        <v>-</v>
      </c>
      <c r="G55" s="13">
        <f>IFERROR(VLOOKUP(B55,'2.1 Bilan Fibres végétales 2023'!$A$5:$N$132,7,FALSE),"-")</f>
        <v>515340</v>
      </c>
      <c r="H55" s="13">
        <f>IFERROR(VLOOKUP(B55,'2.1 Bilan Fibres végétales 2023'!$A$5:$N$132,8,FALSE),"-")</f>
        <v>122820</v>
      </c>
      <c r="I55" s="13" t="str">
        <f>IFERROR(VLOOKUP(B55,'2.1 Bilan Fibres végétales 2023'!$A$5:$N$132,9,FALSE),"-")</f>
        <v>-</v>
      </c>
      <c r="J55" s="13" t="str">
        <f>IFERROR(VLOOKUP(B55,'2.1 Bilan Fibres végétales 2023'!$A$5:$N$132,10,FALSE),"-")</f>
        <v>-</v>
      </c>
      <c r="K55" s="13" t="str">
        <f>IFERROR(VLOOKUP(B55,'2.1 Bilan Fibres végétales 2023'!$A$5:$N$132,11,FALSE),"-")</f>
        <v>-</v>
      </c>
      <c r="L55" s="13" t="str">
        <f>IFERROR(VLOOKUP(B55,'2.1 Bilan Fibres végétales 2023'!$A$5:$N$132,12,FALSE),"-")</f>
        <v>-</v>
      </c>
      <c r="M55" s="13" t="str">
        <f>IFERROR(VLOOKUP(B55,'2.1 Bilan Fibres végétales 2023'!$A$5:$N$132,13,FALSE),"-")</f>
        <v>-</v>
      </c>
      <c r="N55" s="13" t="str">
        <f>IFERROR(VLOOKUP(B55,'2.1 Bilan Fibres végétales 2023'!$A$5:$N$132,14,FALSE),"-")</f>
        <v>-</v>
      </c>
      <c r="O55" s="13" t="str">
        <f>IFERROR(VLOOKUP(B55,'3.1 Bilan Fibres animales 2023'!$C$6:$F$83,3,FALSE),"-")</f>
        <v>-</v>
      </c>
      <c r="P55" s="13" t="str">
        <f>IFERROR(VLOOKUP(B55,'3.1 Bilan Fibres animales 2023'!$C$6:$F$83,4,FALSE),"-")</f>
        <v>-</v>
      </c>
      <c r="Q55" s="13">
        <f>IFERROR(VLOOKUP(B55,'4.1 Bilan peaux brutes (2023)'!$C$6:$AA$201,20,FALSE),"-")</f>
        <v>100036.2825</v>
      </c>
      <c r="R55" s="13">
        <f>IFERROR(VLOOKUP(B55,'4.1 Bilan peaux brutes (2023)'!$C$6:$AA$201,21,FALSE),"-")</f>
        <v>12713.7075</v>
      </c>
      <c r="S55" s="13">
        <f>IFERROR(VLOOKUP(B55,'4.1 Bilan peaux brutes (2023)'!$C$6:$AA$201,22,FALSE),"-")</f>
        <v>2238.3719999999998</v>
      </c>
      <c r="T55" s="13">
        <f>IFERROR(VLOOKUP(B55,'4.1 Bilan peaux brutes (2023)'!$C$6:$AA$201,23,FALSE),"-")</f>
        <v>1492.248</v>
      </c>
      <c r="U55" s="13">
        <f>IFERROR(VLOOKUP(B55,'4.1 Bilan peaux brutes (2023)'!$C$6:$AA$201,24,FALSE),"-")</f>
        <v>376.45800000000003</v>
      </c>
      <c r="V55" s="13">
        <f>IFERROR(VLOOKUP(B55,'4.1 Bilan peaux brutes (2023)'!$C$6:$AA$201,25,FALSE),"-")</f>
        <v>250.97200000000001</v>
      </c>
      <c r="W55" s="13" t="s">
        <v>785</v>
      </c>
      <c r="X55" s="13" t="s">
        <v>785</v>
      </c>
      <c r="Y55" s="13" t="s">
        <v>785</v>
      </c>
      <c r="Z55" s="13" t="s">
        <v>785</v>
      </c>
      <c r="AA55" s="13" t="s">
        <v>785</v>
      </c>
      <c r="AB55" s="13" t="s">
        <v>785</v>
      </c>
      <c r="AC55" s="13" t="s">
        <v>785</v>
      </c>
      <c r="AD55" s="13" t="s">
        <v>785</v>
      </c>
    </row>
    <row r="56" spans="2:30" x14ac:dyDescent="0.35">
      <c r="B56" s="13" t="s">
        <v>261</v>
      </c>
      <c r="C56" s="13" t="str">
        <f>IFERROR(VLOOKUP(B56,'2.1 Bilan Fibres végétales 2023'!$A$5:$N$132,3,FALSE),"-")</f>
        <v>-</v>
      </c>
      <c r="D56" s="13" t="str">
        <f>IFERROR(VLOOKUP(B56,'2.1 Bilan Fibres végétales 2023'!$A$5:$N$132,4,FALSE),"-")</f>
        <v>-</v>
      </c>
      <c r="E56" s="13" t="str">
        <f>IFERROR(VLOOKUP(B56,'2.1 Bilan Fibres végétales 2023'!$A$5:$N$132,5,FALSE),"-")</f>
        <v>-</v>
      </c>
      <c r="F56" s="13" t="str">
        <f>IFERROR(VLOOKUP(B56,'2.1 Bilan Fibres végétales 2023'!$A$5:$N$132,6,FALSE),"-")</f>
        <v>-</v>
      </c>
      <c r="G56" s="13" t="str">
        <f>IFERROR(VLOOKUP(B56,'2.1 Bilan Fibres végétales 2023'!$A$5:$N$132,7,FALSE),"-")</f>
        <v>-</v>
      </c>
      <c r="H56" s="13" t="str">
        <f>IFERROR(VLOOKUP(B56,'2.1 Bilan Fibres végétales 2023'!$A$5:$N$132,8,FALSE),"-")</f>
        <v>-</v>
      </c>
      <c r="I56" s="13" t="str">
        <f>IFERROR(VLOOKUP(B56,'2.1 Bilan Fibres végétales 2023'!$A$5:$N$132,9,FALSE),"-")</f>
        <v>-</v>
      </c>
      <c r="J56" s="13" t="str">
        <f>IFERROR(VLOOKUP(B56,'2.1 Bilan Fibres végétales 2023'!$A$5:$N$132,10,FALSE),"-")</f>
        <v>-</v>
      </c>
      <c r="K56" s="13" t="str">
        <f>IFERROR(VLOOKUP(B56,'2.1 Bilan Fibres végétales 2023'!$A$5:$N$132,11,FALSE),"-")</f>
        <v>-</v>
      </c>
      <c r="L56" s="13" t="str">
        <f>IFERROR(VLOOKUP(B56,'2.1 Bilan Fibres végétales 2023'!$A$5:$N$132,12,FALSE),"-")</f>
        <v>-</v>
      </c>
      <c r="M56" s="13" t="str">
        <f>IFERROR(VLOOKUP(B56,'2.1 Bilan Fibres végétales 2023'!$A$5:$N$132,13,FALSE),"-")</f>
        <v>-</v>
      </c>
      <c r="N56" s="13" t="str">
        <f>IFERROR(VLOOKUP(B56,'2.1 Bilan Fibres végétales 2023'!$A$5:$N$132,14,FALSE),"-")</f>
        <v>-</v>
      </c>
      <c r="O56" s="13">
        <f>IFERROR(VLOOKUP(B56,'3.1 Bilan Fibres animales 2023'!$C$6:$F$83,3,FALSE),"-")</f>
        <v>2000</v>
      </c>
      <c r="P56" s="13" t="str">
        <f>IFERROR(VLOOKUP(B56,'3.1 Bilan Fibres animales 2023'!$C$6:$F$83,4,FALSE),"-")</f>
        <v>-</v>
      </c>
      <c r="Q56" s="13">
        <f>IFERROR(VLOOKUP(B56,'4.1 Bilan peaux brutes (2023)'!$C$6:$AA$201,20,FALSE),"-")</f>
        <v>6892.9244999999992</v>
      </c>
      <c r="R56" s="13">
        <f>IFERROR(VLOOKUP(B56,'4.1 Bilan peaux brutes (2023)'!$C$6:$AA$201,21,FALSE),"-")</f>
        <v>853.40969999999993</v>
      </c>
      <c r="S56" s="13">
        <f>IFERROR(VLOOKUP(B56,'4.1 Bilan peaux brutes (2023)'!$C$6:$AA$201,22,FALSE),"-")</f>
        <v>103.30140000000002</v>
      </c>
      <c r="T56" s="13">
        <f>IFERROR(VLOOKUP(B56,'4.1 Bilan peaux brutes (2023)'!$C$6:$AA$201,23,FALSE),"-")</f>
        <v>68.86760000000001</v>
      </c>
      <c r="U56" s="13" t="str">
        <f>IFERROR(VLOOKUP(B56,'4.1 Bilan peaux brutes (2023)'!$C$6:$AA$201,24,FALSE),"-")</f>
        <v>-</v>
      </c>
      <c r="V56" s="13" t="str">
        <f>IFERROR(VLOOKUP(B56,'4.1 Bilan peaux brutes (2023)'!$C$6:$AA$201,25,FALSE),"-")</f>
        <v>-</v>
      </c>
      <c r="W56" s="13" t="s">
        <v>785</v>
      </c>
      <c r="X56" s="13" t="s">
        <v>785</v>
      </c>
      <c r="Y56" s="13" t="s">
        <v>785</v>
      </c>
      <c r="Z56" s="13" t="s">
        <v>785</v>
      </c>
      <c r="AA56" s="13" t="s">
        <v>785</v>
      </c>
      <c r="AB56" s="13" t="s">
        <v>785</v>
      </c>
      <c r="AC56" s="13" t="s">
        <v>785</v>
      </c>
      <c r="AD56" s="13" t="s">
        <v>785</v>
      </c>
    </row>
    <row r="57" spans="2:30" x14ac:dyDescent="0.35">
      <c r="B57" s="13" t="s">
        <v>262</v>
      </c>
      <c r="C57" s="13" t="str">
        <f>IFERROR(VLOOKUP(B57,'2.1 Bilan Fibres végétales 2023'!$A$5:$N$132,3,FALSE),"-")</f>
        <v>-</v>
      </c>
      <c r="D57" s="13" t="str">
        <f>IFERROR(VLOOKUP(B57,'2.1 Bilan Fibres végétales 2023'!$A$5:$N$132,4,FALSE),"-")</f>
        <v>-</v>
      </c>
      <c r="E57" s="13">
        <f>IFERROR(VLOOKUP(B57,'2.1 Bilan Fibres végétales 2023'!$A$5:$N$132,5,FALSE),"-")</f>
        <v>39473.129999999997</v>
      </c>
      <c r="F57" s="13" t="str">
        <f>IFERROR(VLOOKUP(B57,'2.1 Bilan Fibres végétales 2023'!$A$5:$N$132,6,FALSE),"-")</f>
        <v>-</v>
      </c>
      <c r="G57" s="13" t="str">
        <f>IFERROR(VLOOKUP(B57,'2.1 Bilan Fibres végétales 2023'!$A$5:$N$132,7,FALSE),"-")</f>
        <v>-</v>
      </c>
      <c r="H57" s="13" t="str">
        <f>IFERROR(VLOOKUP(B57,'2.1 Bilan Fibres végétales 2023'!$A$5:$N$132,8,FALSE),"-")</f>
        <v>-</v>
      </c>
      <c r="I57" s="13" t="str">
        <f>IFERROR(VLOOKUP(B57,'2.1 Bilan Fibres végétales 2023'!$A$5:$N$132,9,FALSE),"-")</f>
        <v>-</v>
      </c>
      <c r="J57" s="13" t="str">
        <f>IFERROR(VLOOKUP(B57,'2.1 Bilan Fibres végétales 2023'!$A$5:$N$132,10,FALSE),"-")</f>
        <v>-</v>
      </c>
      <c r="K57" s="13" t="str">
        <f>IFERROR(VLOOKUP(B57,'2.1 Bilan Fibres végétales 2023'!$A$5:$N$132,11,FALSE),"-")</f>
        <v>-</v>
      </c>
      <c r="L57" s="13" t="str">
        <f>IFERROR(VLOOKUP(B57,'2.1 Bilan Fibres végétales 2023'!$A$5:$N$132,12,FALSE),"-")</f>
        <v>-</v>
      </c>
      <c r="M57" s="13" t="str">
        <f>IFERROR(VLOOKUP(B57,'2.1 Bilan Fibres végétales 2023'!$A$5:$N$132,13,FALSE),"-")</f>
        <v>-</v>
      </c>
      <c r="N57" s="13" t="str">
        <f>IFERROR(VLOOKUP(B57,'2.1 Bilan Fibres végétales 2023'!$A$5:$N$132,14,FALSE),"-")</f>
        <v>-</v>
      </c>
      <c r="O57" s="13" t="str">
        <f>IFERROR(VLOOKUP(B57,'3.1 Bilan Fibres animales 2023'!$C$6:$F$83,3,FALSE),"-")</f>
        <v>-</v>
      </c>
      <c r="P57" s="13" t="str">
        <f>IFERROR(VLOOKUP(B57,'3.1 Bilan Fibres animales 2023'!$C$6:$F$83,4,FALSE),"-")</f>
        <v>-</v>
      </c>
      <c r="Q57" s="13">
        <f>IFERROR(VLOOKUP(B57,'4.1 Bilan peaux brutes (2023)'!$C$6:$AA$201,20,FALSE),"-")</f>
        <v>7450.2028124999997</v>
      </c>
      <c r="R57" s="13">
        <f>IFERROR(VLOOKUP(B57,'4.1 Bilan peaux brutes (2023)'!$C$6:$AA$201,21,FALSE),"-")</f>
        <v>922.40606249999996</v>
      </c>
      <c r="S57" s="13">
        <f>IFERROR(VLOOKUP(B57,'4.1 Bilan peaux brutes (2023)'!$C$6:$AA$201,22,FALSE),"-")</f>
        <v>738.98400000000004</v>
      </c>
      <c r="T57" s="13">
        <f>IFERROR(VLOOKUP(B57,'4.1 Bilan peaux brutes (2023)'!$C$6:$AA$201,23,FALSE),"-")</f>
        <v>492.65600000000001</v>
      </c>
      <c r="U57" s="13">
        <f>IFERROR(VLOOKUP(B57,'4.1 Bilan peaux brutes (2023)'!$C$6:$AA$201,24,FALSE),"-")</f>
        <v>1240.0440000000001</v>
      </c>
      <c r="V57" s="13">
        <f>IFERROR(VLOOKUP(B57,'4.1 Bilan peaux brutes (2023)'!$C$6:$AA$201,25,FALSE),"-")</f>
        <v>826.69600000000003</v>
      </c>
      <c r="W57" s="13" t="s">
        <v>785</v>
      </c>
      <c r="X57" s="13" t="s">
        <v>785</v>
      </c>
      <c r="Y57" s="13" t="s">
        <v>785</v>
      </c>
      <c r="Z57" s="13" t="s">
        <v>785</v>
      </c>
      <c r="AA57" s="13" t="s">
        <v>785</v>
      </c>
      <c r="AB57" s="13" t="s">
        <v>785</v>
      </c>
      <c r="AC57" s="13" t="s">
        <v>785</v>
      </c>
      <c r="AD57" s="13" t="s">
        <v>785</v>
      </c>
    </row>
    <row r="58" spans="2:30" x14ac:dyDescent="0.35">
      <c r="B58" s="13" t="s">
        <v>263</v>
      </c>
      <c r="C58" s="13">
        <f>IFERROR(VLOOKUP(B58,'2.1 Bilan Fibres végétales 2023'!$A$5:$N$132,3,FALSE),"-")</f>
        <v>201386</v>
      </c>
      <c r="D58" s="13" t="str">
        <f>IFERROR(VLOOKUP(B58,'2.1 Bilan Fibres végétales 2023'!$A$5:$N$132,4,FALSE),"-")</f>
        <v>-</v>
      </c>
      <c r="E58" s="13" t="str">
        <f>IFERROR(VLOOKUP(B58,'2.1 Bilan Fibres végétales 2023'!$A$5:$N$132,5,FALSE),"-")</f>
        <v>-</v>
      </c>
      <c r="F58" s="13" t="str">
        <f>IFERROR(VLOOKUP(B58,'2.1 Bilan Fibres végétales 2023'!$A$5:$N$132,6,FALSE),"-")</f>
        <v>-</v>
      </c>
      <c r="G58" s="13">
        <f>IFERROR(VLOOKUP(B58,'2.1 Bilan Fibres végétales 2023'!$A$5:$N$132,7,FALSE),"-")</f>
        <v>0</v>
      </c>
      <c r="H58" s="13">
        <f>IFERROR(VLOOKUP(B58,'2.1 Bilan Fibres végétales 2023'!$A$5:$N$132,8,FALSE),"-")</f>
        <v>70</v>
      </c>
      <c r="I58" s="13" t="str">
        <f>IFERROR(VLOOKUP(B58,'2.1 Bilan Fibres végétales 2023'!$A$5:$N$132,9,FALSE),"-")</f>
        <v>-</v>
      </c>
      <c r="J58" s="13" t="str">
        <f>IFERROR(VLOOKUP(B58,'2.1 Bilan Fibres végétales 2023'!$A$5:$N$132,10,FALSE),"-")</f>
        <v>-</v>
      </c>
      <c r="K58" s="13" t="str">
        <f>IFERROR(VLOOKUP(B58,'2.1 Bilan Fibres végétales 2023'!$A$5:$N$132,11,FALSE),"-")</f>
        <v>-</v>
      </c>
      <c r="L58" s="13" t="str">
        <f>IFERROR(VLOOKUP(B58,'2.1 Bilan Fibres végétales 2023'!$A$5:$N$132,12,FALSE),"-")</f>
        <v>-</v>
      </c>
      <c r="M58" s="13" t="str">
        <f>IFERROR(VLOOKUP(B58,'2.1 Bilan Fibres végétales 2023'!$A$5:$N$132,13,FALSE),"-")</f>
        <v>-</v>
      </c>
      <c r="N58" s="13" t="str">
        <f>IFERROR(VLOOKUP(B58,'2.1 Bilan Fibres végétales 2023'!$A$5:$N$132,14,FALSE),"-")</f>
        <v>-</v>
      </c>
      <c r="O58" s="13" t="str">
        <f>IFERROR(VLOOKUP(B58,'3.1 Bilan Fibres animales 2023'!$C$6:$F$83,3,FALSE),"-")</f>
        <v>-</v>
      </c>
      <c r="P58" s="13" t="str">
        <f>IFERROR(VLOOKUP(B58,'3.1 Bilan Fibres animales 2023'!$C$6:$F$83,4,FALSE),"-")</f>
        <v>-</v>
      </c>
      <c r="Q58" s="13">
        <f>IFERROR(VLOOKUP(B58,'4.1 Bilan peaux brutes (2023)'!$C$6:$AA$201,20,FALSE),"-")</f>
        <v>4817.26</v>
      </c>
      <c r="R58" s="13">
        <f>IFERROR(VLOOKUP(B58,'4.1 Bilan peaux brutes (2023)'!$C$6:$AA$201,21,FALSE),"-")</f>
        <v>87.438000000000002</v>
      </c>
      <c r="S58" s="13">
        <f>IFERROR(VLOOKUP(B58,'4.1 Bilan peaux brutes (2023)'!$C$6:$AA$201,22,FALSE),"-")</f>
        <v>2903.5740000000001</v>
      </c>
      <c r="T58" s="13">
        <f>IFERROR(VLOOKUP(B58,'4.1 Bilan peaux brutes (2023)'!$C$6:$AA$201,23,FALSE),"-")</f>
        <v>1935.7159999999999</v>
      </c>
      <c r="U58" s="13">
        <f>IFERROR(VLOOKUP(B58,'4.1 Bilan peaux brutes (2023)'!$C$6:$AA$201,24,FALSE),"-")</f>
        <v>1175.778</v>
      </c>
      <c r="V58" s="13">
        <f>IFERROR(VLOOKUP(B58,'4.1 Bilan peaux brutes (2023)'!$C$6:$AA$201,25,FALSE),"-")</f>
        <v>783.85199999999998</v>
      </c>
      <c r="W58" s="13" t="s">
        <v>785</v>
      </c>
      <c r="X58" s="13" t="s">
        <v>785</v>
      </c>
      <c r="Y58" s="13" t="s">
        <v>785</v>
      </c>
      <c r="Z58" s="13" t="s">
        <v>785</v>
      </c>
      <c r="AA58" s="13" t="s">
        <v>785</v>
      </c>
      <c r="AB58" s="13" t="s">
        <v>785</v>
      </c>
      <c r="AC58" s="13" t="s">
        <v>785</v>
      </c>
      <c r="AD58" s="13" t="s">
        <v>785</v>
      </c>
    </row>
    <row r="59" spans="2:30" x14ac:dyDescent="0.35">
      <c r="B59" s="13" t="s">
        <v>265</v>
      </c>
      <c r="C59" s="13" t="str">
        <f>IFERROR(VLOOKUP(B59,'2.1 Bilan Fibres végétales 2023'!$A$5:$N$132,3,FALSE),"-")</f>
        <v>-</v>
      </c>
      <c r="D59" s="13" t="str">
        <f>IFERROR(VLOOKUP(B59,'2.1 Bilan Fibres végétales 2023'!$A$5:$N$132,4,FALSE),"-")</f>
        <v>-</v>
      </c>
      <c r="E59" s="13" t="str">
        <f>IFERROR(VLOOKUP(B59,'2.1 Bilan Fibres végétales 2023'!$A$5:$N$132,5,FALSE),"-")</f>
        <v>-</v>
      </c>
      <c r="F59" s="13" t="str">
        <f>IFERROR(VLOOKUP(B59,'2.1 Bilan Fibres végétales 2023'!$A$5:$N$132,6,FALSE),"-")</f>
        <v>-</v>
      </c>
      <c r="G59" s="13" t="str">
        <f>IFERROR(VLOOKUP(B59,'2.1 Bilan Fibres végétales 2023'!$A$5:$N$132,7,FALSE),"-")</f>
        <v>-</v>
      </c>
      <c r="H59" s="13" t="str">
        <f>IFERROR(VLOOKUP(B59,'2.1 Bilan Fibres végétales 2023'!$A$5:$N$132,8,FALSE),"-")</f>
        <v>-</v>
      </c>
      <c r="I59" s="13">
        <f>IFERROR(VLOOKUP(B59,'2.1 Bilan Fibres végétales 2023'!$A$5:$N$132,9,FALSE),"-")</f>
        <v>0</v>
      </c>
      <c r="J59" s="13">
        <f>IFERROR(VLOOKUP(B59,'2.1 Bilan Fibres végétales 2023'!$A$5:$N$132,10,FALSE),"-")</f>
        <v>266.98</v>
      </c>
      <c r="K59" s="13" t="str">
        <f>IFERROR(VLOOKUP(B59,'2.1 Bilan Fibres végétales 2023'!$A$5:$N$132,11,FALSE),"-")</f>
        <v>-</v>
      </c>
      <c r="L59" s="13" t="str">
        <f>IFERROR(VLOOKUP(B59,'2.1 Bilan Fibres végétales 2023'!$A$5:$N$132,12,FALSE),"-")</f>
        <v>-</v>
      </c>
      <c r="M59" s="13">
        <f>IFERROR(VLOOKUP(B59,'2.1 Bilan Fibres végétales 2023'!$A$5:$N$132,13,FALSE),"-")</f>
        <v>121.6</v>
      </c>
      <c r="N59" s="13" t="str">
        <f>IFERROR(VLOOKUP(B59,'2.1 Bilan Fibres végétales 2023'!$A$5:$N$132,14,FALSE),"-")</f>
        <v>-</v>
      </c>
      <c r="O59" s="13" t="str">
        <f>IFERROR(VLOOKUP(B59,'3.1 Bilan Fibres animales 2023'!$C$6:$F$83,3,FALSE),"-")</f>
        <v>-</v>
      </c>
      <c r="P59" s="13" t="str">
        <f>IFERROR(VLOOKUP(B59,'3.1 Bilan Fibres animales 2023'!$C$6:$F$83,4,FALSE),"-")</f>
        <v>-</v>
      </c>
      <c r="Q59" s="13">
        <f>IFERROR(VLOOKUP(B59,'4.1 Bilan peaux brutes (2023)'!$C$6:$AA$201,20,FALSE),"-")</f>
        <v>28394.710312499999</v>
      </c>
      <c r="R59" s="13">
        <f>IFERROR(VLOOKUP(B59,'4.1 Bilan peaux brutes (2023)'!$C$6:$AA$201,21,FALSE),"-")</f>
        <v>3515.5355625000002</v>
      </c>
      <c r="S59" s="13">
        <f>IFERROR(VLOOKUP(B59,'4.1 Bilan peaux brutes (2023)'!$C$6:$AA$201,22,FALSE),"-")</f>
        <v>81.040800000000004</v>
      </c>
      <c r="T59" s="13">
        <f>IFERROR(VLOOKUP(B59,'4.1 Bilan peaux brutes (2023)'!$C$6:$AA$201,23,FALSE),"-")</f>
        <v>54.027200000000008</v>
      </c>
      <c r="U59" s="13">
        <f>IFERROR(VLOOKUP(B59,'4.1 Bilan peaux brutes (2023)'!$C$6:$AA$201,24,FALSE),"-")</f>
        <v>8.0519999999999996</v>
      </c>
      <c r="V59" s="13">
        <f>IFERROR(VLOOKUP(B59,'4.1 Bilan peaux brutes (2023)'!$C$6:$AA$201,25,FALSE),"-")</f>
        <v>5.3680000000000003</v>
      </c>
      <c r="W59" s="13" t="s">
        <v>785</v>
      </c>
      <c r="X59" s="13" t="s">
        <v>785</v>
      </c>
      <c r="Y59" s="13" t="s">
        <v>785</v>
      </c>
      <c r="Z59" s="13" t="s">
        <v>785</v>
      </c>
      <c r="AA59" s="13" t="s">
        <v>785</v>
      </c>
      <c r="AB59" s="13" t="s">
        <v>785</v>
      </c>
      <c r="AC59" s="13" t="s">
        <v>785</v>
      </c>
      <c r="AD59" s="13" t="s">
        <v>785</v>
      </c>
    </row>
    <row r="60" spans="2:30" x14ac:dyDescent="0.35">
      <c r="B60" s="13" t="s">
        <v>266</v>
      </c>
      <c r="C60" s="13" t="str">
        <f>IFERROR(VLOOKUP(B60,'2.1 Bilan Fibres végétales 2023'!$A$5:$N$132,3,FALSE),"-")</f>
        <v>-</v>
      </c>
      <c r="D60" s="13" t="str">
        <f>IFERROR(VLOOKUP(B60,'2.1 Bilan Fibres végétales 2023'!$A$5:$N$132,4,FALSE),"-")</f>
        <v>-</v>
      </c>
      <c r="E60" s="13" t="str">
        <f>IFERROR(VLOOKUP(B60,'2.1 Bilan Fibres végétales 2023'!$A$5:$N$132,5,FALSE),"-")</f>
        <v>-</v>
      </c>
      <c r="F60" s="13" t="str">
        <f>IFERROR(VLOOKUP(B60,'2.1 Bilan Fibres végétales 2023'!$A$5:$N$132,6,FALSE),"-")</f>
        <v>-</v>
      </c>
      <c r="G60" s="13" t="str">
        <f>IFERROR(VLOOKUP(B60,'2.1 Bilan Fibres végétales 2023'!$A$5:$N$132,7,FALSE),"-")</f>
        <v>-</v>
      </c>
      <c r="H60" s="13" t="str">
        <f>IFERROR(VLOOKUP(B60,'2.1 Bilan Fibres végétales 2023'!$A$5:$N$132,8,FALSE),"-")</f>
        <v>-</v>
      </c>
      <c r="I60" s="13">
        <f>IFERROR(VLOOKUP(B60,'2.1 Bilan Fibres végétales 2023'!$A$5:$N$132,9,FALSE),"-")</f>
        <v>195.98</v>
      </c>
      <c r="J60" s="13" t="str">
        <f>IFERROR(VLOOKUP(B60,'2.1 Bilan Fibres végétales 2023'!$A$5:$N$132,10,FALSE),"-")</f>
        <v>-</v>
      </c>
      <c r="K60" s="13" t="str">
        <f>IFERROR(VLOOKUP(B60,'2.1 Bilan Fibres végétales 2023'!$A$5:$N$132,11,FALSE),"-")</f>
        <v>-</v>
      </c>
      <c r="L60" s="13" t="str">
        <f>IFERROR(VLOOKUP(B60,'2.1 Bilan Fibres végétales 2023'!$A$5:$N$132,12,FALSE),"-")</f>
        <v>-</v>
      </c>
      <c r="M60" s="13" t="str">
        <f>IFERROR(VLOOKUP(B60,'2.1 Bilan Fibres végétales 2023'!$A$5:$N$132,13,FALSE),"-")</f>
        <v>-</v>
      </c>
      <c r="N60" s="13" t="str">
        <f>IFERROR(VLOOKUP(B60,'2.1 Bilan Fibres végétales 2023'!$A$5:$N$132,14,FALSE),"-")</f>
        <v>-</v>
      </c>
      <c r="O60" s="13" t="str">
        <f>IFERROR(VLOOKUP(B60,'3.1 Bilan Fibres animales 2023'!$C$6:$F$83,3,FALSE),"-")</f>
        <v>-</v>
      </c>
      <c r="P60" s="13" t="str">
        <f>IFERROR(VLOOKUP(B60,'3.1 Bilan Fibres animales 2023'!$C$6:$F$83,4,FALSE),"-")</f>
        <v>-</v>
      </c>
      <c r="Q60" s="13">
        <f>IFERROR(VLOOKUP(B60,'4.1 Bilan peaux brutes (2023)'!$C$6:$AA$201,20,FALSE),"-")</f>
        <v>19128.1348125</v>
      </c>
      <c r="R60" s="13">
        <f>IFERROR(VLOOKUP(B60,'4.1 Bilan peaux brutes (2023)'!$C$6:$AA$201,21,FALSE),"-")</f>
        <v>2368.2452624999996</v>
      </c>
      <c r="S60" s="13">
        <f>IFERROR(VLOOKUP(B60,'4.1 Bilan peaux brutes (2023)'!$C$6:$AA$201,22,FALSE),"-")</f>
        <v>499.76940000000002</v>
      </c>
      <c r="T60" s="13">
        <f>IFERROR(VLOOKUP(B60,'4.1 Bilan peaux brutes (2023)'!$C$6:$AA$201,23,FALSE),"-")</f>
        <v>333.17960000000005</v>
      </c>
      <c r="U60" s="13">
        <f>IFERROR(VLOOKUP(B60,'4.1 Bilan peaux brutes (2023)'!$C$6:$AA$201,24,FALSE),"-")</f>
        <v>639.90180000000009</v>
      </c>
      <c r="V60" s="13">
        <f>IFERROR(VLOOKUP(B60,'4.1 Bilan peaux brutes (2023)'!$C$6:$AA$201,25,FALSE),"-")</f>
        <v>426.60120000000001</v>
      </c>
      <c r="W60" s="13" t="s">
        <v>785</v>
      </c>
      <c r="X60" s="13" t="s">
        <v>785</v>
      </c>
      <c r="Y60" s="13" t="s">
        <v>785</v>
      </c>
      <c r="Z60" s="13" t="s">
        <v>785</v>
      </c>
      <c r="AA60" s="13" t="s">
        <v>785</v>
      </c>
      <c r="AB60" s="13" t="s">
        <v>785</v>
      </c>
      <c r="AC60" s="13" t="s">
        <v>785</v>
      </c>
      <c r="AD60" s="13" t="s">
        <v>785</v>
      </c>
    </row>
    <row r="61" spans="2:30" x14ac:dyDescent="0.35">
      <c r="B61" s="13" t="s">
        <v>267</v>
      </c>
      <c r="C61" s="13" t="str">
        <f>IFERROR(VLOOKUP(B61,'2.1 Bilan Fibres végétales 2023'!$A$5:$N$132,3,FALSE),"-")</f>
        <v>-</v>
      </c>
      <c r="D61" s="13" t="str">
        <f>IFERROR(VLOOKUP(B61,'2.1 Bilan Fibres végétales 2023'!$A$5:$N$132,4,FALSE),"-")</f>
        <v>-</v>
      </c>
      <c r="E61" s="13" t="str">
        <f>IFERROR(VLOOKUP(B61,'2.1 Bilan Fibres végétales 2023'!$A$5:$N$132,5,FALSE),"-")</f>
        <v>-</v>
      </c>
      <c r="F61" s="13" t="str">
        <f>IFERROR(VLOOKUP(B61,'2.1 Bilan Fibres végétales 2023'!$A$5:$N$132,6,FALSE),"-")</f>
        <v>-</v>
      </c>
      <c r="G61" s="13" t="str">
        <f>IFERROR(VLOOKUP(B61,'2.1 Bilan Fibres végétales 2023'!$A$5:$N$132,7,FALSE),"-")</f>
        <v>-</v>
      </c>
      <c r="H61" s="13" t="str">
        <f>IFERROR(VLOOKUP(B61,'2.1 Bilan Fibres végétales 2023'!$A$5:$N$132,8,FALSE),"-")</f>
        <v>-</v>
      </c>
      <c r="I61" s="13" t="str">
        <f>IFERROR(VLOOKUP(B61,'2.1 Bilan Fibres végétales 2023'!$A$5:$N$132,9,FALSE),"-")</f>
        <v>-</v>
      </c>
      <c r="J61" s="13" t="str">
        <f>IFERROR(VLOOKUP(B61,'2.1 Bilan Fibres végétales 2023'!$A$5:$N$132,10,FALSE),"-")</f>
        <v>-</v>
      </c>
      <c r="K61" s="13">
        <f>IFERROR(VLOOKUP(B61,'2.1 Bilan Fibres végétales 2023'!$A$5:$N$132,11,FALSE),"-")</f>
        <v>231.94</v>
      </c>
      <c r="L61" s="13" t="str">
        <f>IFERROR(VLOOKUP(B61,'2.1 Bilan Fibres végétales 2023'!$A$5:$N$132,12,FALSE),"-")</f>
        <v>-</v>
      </c>
      <c r="M61" s="13" t="str">
        <f>IFERROR(VLOOKUP(B61,'2.1 Bilan Fibres végétales 2023'!$A$5:$N$132,13,FALSE),"-")</f>
        <v>-</v>
      </c>
      <c r="N61" s="13" t="str">
        <f>IFERROR(VLOOKUP(B61,'2.1 Bilan Fibres végétales 2023'!$A$5:$N$132,14,FALSE),"-")</f>
        <v>-</v>
      </c>
      <c r="O61" s="13" t="str">
        <f>IFERROR(VLOOKUP(B61,'3.1 Bilan Fibres animales 2023'!$C$6:$F$83,3,FALSE),"-")</f>
        <v>-</v>
      </c>
      <c r="P61" s="13" t="str">
        <f>IFERROR(VLOOKUP(B61,'3.1 Bilan Fibres animales 2023'!$C$6:$F$83,4,FALSE),"-")</f>
        <v>-</v>
      </c>
      <c r="Q61" s="13">
        <f>IFERROR(VLOOKUP(B61,'4.1 Bilan peaux brutes (2023)'!$C$6:$AA$201,20,FALSE),"-")</f>
        <v>10.947562499999998</v>
      </c>
      <c r="R61" s="13">
        <f>IFERROR(VLOOKUP(B61,'4.1 Bilan peaux brutes (2023)'!$C$6:$AA$201,21,FALSE),"-")</f>
        <v>1.3554124999999999</v>
      </c>
      <c r="S61" s="13">
        <f>IFERROR(VLOOKUP(B61,'4.1 Bilan peaux brutes (2023)'!$C$6:$AA$201,22,FALSE),"-")</f>
        <v>5.8404000000000007</v>
      </c>
      <c r="T61" s="13">
        <f>IFERROR(VLOOKUP(B61,'4.1 Bilan peaux brutes (2023)'!$C$6:$AA$201,23,FALSE),"-")</f>
        <v>3.8936000000000002</v>
      </c>
      <c r="U61" s="13">
        <f>IFERROR(VLOOKUP(B61,'4.1 Bilan peaux brutes (2023)'!$C$6:$AA$201,24,FALSE),"-")</f>
        <v>2.6946000000000003</v>
      </c>
      <c r="V61" s="13">
        <f>IFERROR(VLOOKUP(B61,'4.1 Bilan peaux brutes (2023)'!$C$6:$AA$201,25,FALSE),"-")</f>
        <v>1.7964</v>
      </c>
      <c r="W61" s="13" t="s">
        <v>785</v>
      </c>
      <c r="X61" s="13" t="s">
        <v>785</v>
      </c>
      <c r="Y61" s="13" t="s">
        <v>785</v>
      </c>
      <c r="Z61" s="13" t="s">
        <v>785</v>
      </c>
      <c r="AA61" s="13" t="s">
        <v>785</v>
      </c>
      <c r="AB61" s="13" t="s">
        <v>785</v>
      </c>
      <c r="AC61" s="13" t="s">
        <v>785</v>
      </c>
      <c r="AD61" s="13" t="s">
        <v>785</v>
      </c>
    </row>
    <row r="62" spans="2:30" x14ac:dyDescent="0.35">
      <c r="B62" s="13" t="s">
        <v>270</v>
      </c>
      <c r="C62" s="13" t="str">
        <f>IFERROR(VLOOKUP(B62,'2.1 Bilan Fibres végétales 2023'!$A$5:$N$132,3,FALSE),"-")</f>
        <v>-</v>
      </c>
      <c r="D62" s="13" t="str">
        <f>IFERROR(VLOOKUP(B62,'2.1 Bilan Fibres végétales 2023'!$A$5:$N$132,4,FALSE),"-")</f>
        <v>-</v>
      </c>
      <c r="E62" s="13" t="str">
        <f>IFERROR(VLOOKUP(B62,'2.1 Bilan Fibres végétales 2023'!$A$5:$N$132,5,FALSE),"-")</f>
        <v>-</v>
      </c>
      <c r="F62" s="13" t="str">
        <f>IFERROR(VLOOKUP(B62,'2.1 Bilan Fibres végétales 2023'!$A$5:$N$132,6,FALSE),"-")</f>
        <v>-</v>
      </c>
      <c r="G62" s="13" t="str">
        <f>IFERROR(VLOOKUP(B62,'2.1 Bilan Fibres végétales 2023'!$A$5:$N$132,7,FALSE),"-")</f>
        <v>-</v>
      </c>
      <c r="H62" s="13" t="str">
        <f>IFERROR(VLOOKUP(B62,'2.1 Bilan Fibres végétales 2023'!$A$5:$N$132,8,FALSE),"-")</f>
        <v>-</v>
      </c>
      <c r="I62" s="13">
        <f>IFERROR(VLOOKUP(B62,'2.1 Bilan Fibres végétales 2023'!$A$5:$N$132,9,FALSE),"-")</f>
        <v>11887.98</v>
      </c>
      <c r="J62" s="13" t="str">
        <f>IFERROR(VLOOKUP(B62,'2.1 Bilan Fibres végétales 2023'!$A$5:$N$132,10,FALSE),"-")</f>
        <v>-</v>
      </c>
      <c r="K62" s="13" t="str">
        <f>IFERROR(VLOOKUP(B62,'2.1 Bilan Fibres végétales 2023'!$A$5:$N$132,11,FALSE),"-")</f>
        <v>-</v>
      </c>
      <c r="L62" s="13" t="str">
        <f>IFERROR(VLOOKUP(B62,'2.1 Bilan Fibres végétales 2023'!$A$5:$N$132,12,FALSE),"-")</f>
        <v>-</v>
      </c>
      <c r="M62" s="13" t="str">
        <f>IFERROR(VLOOKUP(B62,'2.1 Bilan Fibres végétales 2023'!$A$5:$N$132,13,FALSE),"-")</f>
        <v>-</v>
      </c>
      <c r="N62" s="13" t="str">
        <f>IFERROR(VLOOKUP(B62,'2.1 Bilan Fibres végétales 2023'!$A$5:$N$132,14,FALSE),"-")</f>
        <v>-</v>
      </c>
      <c r="O62" s="13" t="str">
        <f>IFERROR(VLOOKUP(B62,'3.1 Bilan Fibres animales 2023'!$C$6:$F$83,3,FALSE),"-")</f>
        <v>-</v>
      </c>
      <c r="P62" s="13" t="str">
        <f>IFERROR(VLOOKUP(B62,'3.1 Bilan Fibres animales 2023'!$C$6:$F$83,4,FALSE),"-")</f>
        <v>-</v>
      </c>
      <c r="Q62" s="13">
        <f>IFERROR(VLOOKUP(B62,'4.1 Bilan peaux brutes (2023)'!$C$6:$AA$201,20,FALSE),"-")</f>
        <v>7783.2181874999987</v>
      </c>
      <c r="R62" s="13">
        <f>IFERROR(VLOOKUP(B62,'4.1 Bilan peaux brutes (2023)'!$C$6:$AA$201,21,FALSE),"-")</f>
        <v>963.63653750000003</v>
      </c>
      <c r="S62" s="13">
        <f>IFERROR(VLOOKUP(B62,'4.1 Bilan peaux brutes (2023)'!$C$6:$AA$201,22,FALSE),"-")</f>
        <v>56.815800000000003</v>
      </c>
      <c r="T62" s="13">
        <f>IFERROR(VLOOKUP(B62,'4.1 Bilan peaux brutes (2023)'!$C$6:$AA$201,23,FALSE),"-")</f>
        <v>37.877200000000002</v>
      </c>
      <c r="U62" s="13">
        <f>IFERROR(VLOOKUP(B62,'4.1 Bilan peaux brutes (2023)'!$C$6:$AA$201,24,FALSE),"-")</f>
        <v>198.56940000000003</v>
      </c>
      <c r="V62" s="13">
        <f>IFERROR(VLOOKUP(B62,'4.1 Bilan peaux brutes (2023)'!$C$6:$AA$201,25,FALSE),"-")</f>
        <v>132.37960000000001</v>
      </c>
      <c r="W62" s="13" t="s">
        <v>785</v>
      </c>
      <c r="X62" s="13" t="s">
        <v>785</v>
      </c>
      <c r="Y62" s="13" t="s">
        <v>785</v>
      </c>
      <c r="Z62" s="13" t="s">
        <v>785</v>
      </c>
      <c r="AA62" s="13" t="s">
        <v>785</v>
      </c>
      <c r="AB62" s="13" t="s">
        <v>785</v>
      </c>
      <c r="AC62" s="13" t="s">
        <v>785</v>
      </c>
      <c r="AD62" s="13" t="s">
        <v>785</v>
      </c>
    </row>
    <row r="63" spans="2:30" x14ac:dyDescent="0.35">
      <c r="B63" s="13" t="s">
        <v>271</v>
      </c>
      <c r="C63" s="13" t="str">
        <f>IFERROR(VLOOKUP(B63,'2.1 Bilan Fibres végétales 2023'!$A$5:$N$132,3,FALSE),"-")</f>
        <v>-</v>
      </c>
      <c r="D63" s="13" t="str">
        <f>IFERROR(VLOOKUP(B63,'2.1 Bilan Fibres végétales 2023'!$A$5:$N$132,4,FALSE),"-")</f>
        <v>-</v>
      </c>
      <c r="E63" s="13" t="str">
        <f>IFERROR(VLOOKUP(B63,'2.1 Bilan Fibres végétales 2023'!$A$5:$N$132,5,FALSE),"-")</f>
        <v>-</v>
      </c>
      <c r="F63" s="13" t="str">
        <f>IFERROR(VLOOKUP(B63,'2.1 Bilan Fibres végétales 2023'!$A$5:$N$132,6,FALSE),"-")</f>
        <v>-</v>
      </c>
      <c r="G63" s="13" t="str">
        <f>IFERROR(VLOOKUP(B63,'2.1 Bilan Fibres végétales 2023'!$A$5:$N$132,7,FALSE),"-")</f>
        <v>-</v>
      </c>
      <c r="H63" s="13" t="str">
        <f>IFERROR(VLOOKUP(B63,'2.1 Bilan Fibres végétales 2023'!$A$5:$N$132,8,FALSE),"-")</f>
        <v>-</v>
      </c>
      <c r="I63" s="13" t="str">
        <f>IFERROR(VLOOKUP(B63,'2.1 Bilan Fibres végétales 2023'!$A$5:$N$132,9,FALSE),"-")</f>
        <v>-</v>
      </c>
      <c r="J63" s="13" t="str">
        <f>IFERROR(VLOOKUP(B63,'2.1 Bilan Fibres végétales 2023'!$A$5:$N$132,10,FALSE),"-")</f>
        <v>-</v>
      </c>
      <c r="K63" s="13" t="str">
        <f>IFERROR(VLOOKUP(B63,'2.1 Bilan Fibres végétales 2023'!$A$5:$N$132,11,FALSE),"-")</f>
        <v>-</v>
      </c>
      <c r="L63" s="13" t="str">
        <f>IFERROR(VLOOKUP(B63,'2.1 Bilan Fibres végétales 2023'!$A$5:$N$132,12,FALSE),"-")</f>
        <v>-</v>
      </c>
      <c r="M63" s="13" t="str">
        <f>IFERROR(VLOOKUP(B63,'2.1 Bilan Fibres végétales 2023'!$A$5:$N$132,13,FALSE),"-")</f>
        <v>-</v>
      </c>
      <c r="N63" s="13" t="str">
        <f>IFERROR(VLOOKUP(B63,'2.1 Bilan Fibres végétales 2023'!$A$5:$N$132,14,FALSE),"-")</f>
        <v>-</v>
      </c>
      <c r="O63" s="13" t="str">
        <f>IFERROR(VLOOKUP(B63,'3.1 Bilan Fibres animales 2023'!$C$6:$F$83,3,FALSE),"-")</f>
        <v>-</v>
      </c>
      <c r="P63" s="13" t="str">
        <f>IFERROR(VLOOKUP(B63,'3.1 Bilan Fibres animales 2023'!$C$6:$F$83,4,FALSE),"-")</f>
        <v>-</v>
      </c>
      <c r="Q63" s="13">
        <f>IFERROR(VLOOKUP(B63,'4.1 Bilan peaux brutes (2023)'!$C$6:$AA$201,20,FALSE),"-")</f>
        <v>8255.2601249999989</v>
      </c>
      <c r="R63" s="13">
        <f>IFERROR(VLOOKUP(B63,'4.1 Bilan peaux brutes (2023)'!$C$6:$AA$201,21,FALSE),"-")</f>
        <v>1022.0798249999999</v>
      </c>
      <c r="S63" s="13">
        <f>IFERROR(VLOOKUP(B63,'4.1 Bilan peaux brutes (2023)'!$C$6:$AA$201,22,FALSE),"-")</f>
        <v>3.9359999999999999</v>
      </c>
      <c r="T63" s="13">
        <f>IFERROR(VLOOKUP(B63,'4.1 Bilan peaux brutes (2023)'!$C$6:$AA$201,23,FALSE),"-")</f>
        <v>2.6240000000000001</v>
      </c>
      <c r="U63" s="13">
        <f>IFERROR(VLOOKUP(B63,'4.1 Bilan peaux brutes (2023)'!$C$6:$AA$201,24,FALSE),"-")</f>
        <v>6.0906000000000002</v>
      </c>
      <c r="V63" s="13">
        <f>IFERROR(VLOOKUP(B63,'4.1 Bilan peaux brutes (2023)'!$C$6:$AA$201,25,FALSE),"-")</f>
        <v>4.0604000000000005</v>
      </c>
      <c r="W63" s="13" t="s">
        <v>785</v>
      </c>
      <c r="X63" s="13" t="s">
        <v>785</v>
      </c>
      <c r="Y63" s="13" t="s">
        <v>785</v>
      </c>
      <c r="Z63" s="13" t="s">
        <v>785</v>
      </c>
      <c r="AA63" s="13" t="s">
        <v>785</v>
      </c>
      <c r="AB63" s="13" t="s">
        <v>785</v>
      </c>
      <c r="AC63" s="13" t="s">
        <v>785</v>
      </c>
      <c r="AD63" s="13" t="s">
        <v>785</v>
      </c>
    </row>
    <row r="64" spans="2:30" x14ac:dyDescent="0.35">
      <c r="B64" s="13" t="s">
        <v>685</v>
      </c>
      <c r="C64" s="13" t="str">
        <f>IFERROR(VLOOKUP(B64,'2.1 Bilan Fibres végétales 2023'!$A$5:$N$132,3,FALSE),"-")</f>
        <v>-</v>
      </c>
      <c r="D64" s="13" t="str">
        <f>IFERROR(VLOOKUP(B64,'2.1 Bilan Fibres végétales 2023'!$A$5:$N$132,4,FALSE),"-")</f>
        <v>-</v>
      </c>
      <c r="E64" s="13" t="str">
        <f>IFERROR(VLOOKUP(B64,'2.1 Bilan Fibres végétales 2023'!$A$5:$N$132,5,FALSE),"-")</f>
        <v>-</v>
      </c>
      <c r="F64" s="13" t="str">
        <f>IFERROR(VLOOKUP(B64,'2.1 Bilan Fibres végétales 2023'!$A$5:$N$132,6,FALSE),"-")</f>
        <v>-</v>
      </c>
      <c r="G64" s="13" t="str">
        <f>IFERROR(VLOOKUP(B64,'2.1 Bilan Fibres végétales 2023'!$A$5:$N$132,7,FALSE),"-")</f>
        <v>-</v>
      </c>
      <c r="H64" s="13" t="str">
        <f>IFERROR(VLOOKUP(B64,'2.1 Bilan Fibres végétales 2023'!$A$5:$N$132,8,FALSE),"-")</f>
        <v>-</v>
      </c>
      <c r="I64" s="13" t="str">
        <f>IFERROR(VLOOKUP(B64,'2.1 Bilan Fibres végétales 2023'!$A$5:$N$132,9,FALSE),"-")</f>
        <v>-</v>
      </c>
      <c r="J64" s="13" t="str">
        <f>IFERROR(VLOOKUP(B64,'2.1 Bilan Fibres végétales 2023'!$A$5:$N$132,10,FALSE),"-")</f>
        <v>-</v>
      </c>
      <c r="K64" s="13" t="str">
        <f>IFERROR(VLOOKUP(B64,'2.1 Bilan Fibres végétales 2023'!$A$5:$N$132,11,FALSE),"-")</f>
        <v>-</v>
      </c>
      <c r="L64" s="13" t="str">
        <f>IFERROR(VLOOKUP(B64,'2.1 Bilan Fibres végétales 2023'!$A$5:$N$132,12,FALSE),"-")</f>
        <v>-</v>
      </c>
      <c r="M64" s="13" t="str">
        <f>IFERROR(VLOOKUP(B64,'2.1 Bilan Fibres végétales 2023'!$A$5:$N$132,13,FALSE),"-")</f>
        <v>-</v>
      </c>
      <c r="N64" s="13" t="str">
        <f>IFERROR(VLOOKUP(B64,'2.1 Bilan Fibres végétales 2023'!$A$5:$N$132,14,FALSE),"-")</f>
        <v>-</v>
      </c>
      <c r="O64" s="13" t="str">
        <f>IFERROR(VLOOKUP(B64,'3.1 Bilan Fibres animales 2023'!$C$6:$F$83,3,FALSE),"-")</f>
        <v>-</v>
      </c>
      <c r="P64" s="13" t="str">
        <f>IFERROR(VLOOKUP(B64,'3.1 Bilan Fibres animales 2023'!$C$6:$F$83,4,FALSE),"-")</f>
        <v>-</v>
      </c>
      <c r="Q64" s="13" t="str">
        <f>IFERROR(VLOOKUP(B64,'4.1 Bilan peaux brutes (2023)'!$C$6:$AA$201,20,FALSE),"-")</f>
        <v>-</v>
      </c>
      <c r="R64" s="13" t="str">
        <f>IFERROR(VLOOKUP(B64,'4.1 Bilan peaux brutes (2023)'!$C$6:$AA$201,21,FALSE),"-")</f>
        <v>-</v>
      </c>
      <c r="S64" s="13" t="str">
        <f>IFERROR(VLOOKUP(B64,'4.1 Bilan peaux brutes (2023)'!$C$6:$AA$201,22,FALSE),"-")</f>
        <v>-</v>
      </c>
      <c r="T64" s="13" t="str">
        <f>IFERROR(VLOOKUP(B64,'4.1 Bilan peaux brutes (2023)'!$C$6:$AA$201,23,FALSE),"-")</f>
        <v>-</v>
      </c>
      <c r="U64" s="13" t="str">
        <f>IFERROR(VLOOKUP(B64,'4.1 Bilan peaux brutes (2023)'!$C$6:$AA$201,24,FALSE),"-")</f>
        <v>-</v>
      </c>
      <c r="V64" s="13" t="str">
        <f>IFERROR(VLOOKUP(B64,'4.1 Bilan peaux brutes (2023)'!$C$6:$AA$201,25,FALSE),"-")</f>
        <v>-</v>
      </c>
      <c r="W64" s="13" t="s">
        <v>785</v>
      </c>
      <c r="X64" s="13" t="s">
        <v>785</v>
      </c>
      <c r="Y64" s="13" t="s">
        <v>785</v>
      </c>
      <c r="Z64" s="13" t="s">
        <v>785</v>
      </c>
      <c r="AA64" s="13" t="s">
        <v>785</v>
      </c>
      <c r="AB64" s="13" t="s">
        <v>785</v>
      </c>
      <c r="AC64" s="13" t="s">
        <v>785</v>
      </c>
      <c r="AD64" s="13" t="s">
        <v>785</v>
      </c>
    </row>
    <row r="65" spans="2:30" x14ac:dyDescent="0.35">
      <c r="B65" s="13" t="s">
        <v>272</v>
      </c>
      <c r="C65" s="13" t="str">
        <f>IFERROR(VLOOKUP(B65,'2.1 Bilan Fibres végétales 2023'!$A$5:$N$132,3,FALSE),"-")</f>
        <v>-</v>
      </c>
      <c r="D65" s="13" t="str">
        <f>IFERROR(VLOOKUP(B65,'2.1 Bilan Fibres végétales 2023'!$A$5:$N$132,4,FALSE),"-")</f>
        <v>-</v>
      </c>
      <c r="E65" s="13" t="str">
        <f>IFERROR(VLOOKUP(B65,'2.1 Bilan Fibres végétales 2023'!$A$5:$N$132,5,FALSE),"-")</f>
        <v>-</v>
      </c>
      <c r="F65" s="13" t="str">
        <f>IFERROR(VLOOKUP(B65,'2.1 Bilan Fibres végétales 2023'!$A$5:$N$132,6,FALSE),"-")</f>
        <v>-</v>
      </c>
      <c r="G65" s="13" t="str">
        <f>IFERROR(VLOOKUP(B65,'2.1 Bilan Fibres végétales 2023'!$A$5:$N$132,7,FALSE),"-")</f>
        <v>-</v>
      </c>
      <c r="H65" s="13" t="str">
        <f>IFERROR(VLOOKUP(B65,'2.1 Bilan Fibres végétales 2023'!$A$5:$N$132,8,FALSE),"-")</f>
        <v>-</v>
      </c>
      <c r="I65" s="13" t="str">
        <f>IFERROR(VLOOKUP(B65,'2.1 Bilan Fibres végétales 2023'!$A$5:$N$132,9,FALSE),"-")</f>
        <v>-</v>
      </c>
      <c r="J65" s="13" t="str">
        <f>IFERROR(VLOOKUP(B65,'2.1 Bilan Fibres végétales 2023'!$A$5:$N$132,10,FALSE),"-")</f>
        <v>-</v>
      </c>
      <c r="K65" s="13" t="str">
        <f>IFERROR(VLOOKUP(B65,'2.1 Bilan Fibres végétales 2023'!$A$5:$N$132,11,FALSE),"-")</f>
        <v>-</v>
      </c>
      <c r="L65" s="13" t="str">
        <f>IFERROR(VLOOKUP(B65,'2.1 Bilan Fibres végétales 2023'!$A$5:$N$132,12,FALSE),"-")</f>
        <v>-</v>
      </c>
      <c r="M65" s="13" t="str">
        <f>IFERROR(VLOOKUP(B65,'2.1 Bilan Fibres végétales 2023'!$A$5:$N$132,13,FALSE),"-")</f>
        <v>-</v>
      </c>
      <c r="N65" s="13" t="str">
        <f>IFERROR(VLOOKUP(B65,'2.1 Bilan Fibres végétales 2023'!$A$5:$N$132,14,FALSE),"-")</f>
        <v>-</v>
      </c>
      <c r="O65" s="13" t="str">
        <f>IFERROR(VLOOKUP(B65,'3.1 Bilan Fibres animales 2023'!$C$6:$F$83,3,FALSE),"-")</f>
        <v>-</v>
      </c>
      <c r="P65" s="13" t="str">
        <f>IFERROR(VLOOKUP(B65,'3.1 Bilan Fibres animales 2023'!$C$6:$F$83,4,FALSE),"-")</f>
        <v>-</v>
      </c>
      <c r="Q65" s="13">
        <f>IFERROR(VLOOKUP(B65,'4.1 Bilan peaux brutes (2023)'!$C$6:$AA$201,20,FALSE),"-")</f>
        <v>2972.2175000000002</v>
      </c>
      <c r="R65" s="13">
        <f>IFERROR(VLOOKUP(B65,'4.1 Bilan peaux brutes (2023)'!$C$6:$AA$201,21,FALSE),"-")</f>
        <v>50.758499999999998</v>
      </c>
      <c r="S65" s="13">
        <f>IFERROR(VLOOKUP(B65,'4.1 Bilan peaux brutes (2023)'!$C$6:$AA$201,22,FALSE),"-")</f>
        <v>43.103999999999999</v>
      </c>
      <c r="T65" s="13">
        <f>IFERROR(VLOOKUP(B65,'4.1 Bilan peaux brutes (2023)'!$C$6:$AA$201,23,FALSE),"-")</f>
        <v>28.736000000000001</v>
      </c>
      <c r="U65" s="13">
        <f>IFERROR(VLOOKUP(B65,'4.1 Bilan peaux brutes (2023)'!$C$6:$AA$201,24,FALSE),"-")</f>
        <v>3.528</v>
      </c>
      <c r="V65" s="13">
        <f>IFERROR(VLOOKUP(B65,'4.1 Bilan peaux brutes (2023)'!$C$6:$AA$201,25,FALSE),"-")</f>
        <v>2.3519999999999999</v>
      </c>
      <c r="W65" s="13" t="s">
        <v>785</v>
      </c>
      <c r="X65" s="13" t="s">
        <v>785</v>
      </c>
      <c r="Y65" s="13" t="s">
        <v>785</v>
      </c>
      <c r="Z65" s="13" t="s">
        <v>785</v>
      </c>
      <c r="AA65" s="13" t="s">
        <v>785</v>
      </c>
      <c r="AB65" s="13" t="s">
        <v>785</v>
      </c>
      <c r="AC65" s="13" t="s">
        <v>785</v>
      </c>
      <c r="AD65" s="13" t="s">
        <v>785</v>
      </c>
    </row>
    <row r="66" spans="2:30" x14ac:dyDescent="0.35">
      <c r="B66" s="13" t="s">
        <v>274</v>
      </c>
      <c r="C66" s="13">
        <f>IFERROR(VLOOKUP(B66,'2.1 Bilan Fibres végétales 2023'!$A$5:$N$132,3,FALSE),"-")</f>
        <v>5528740</v>
      </c>
      <c r="D66" s="13">
        <f>IFERROR(VLOOKUP(B66,'2.1 Bilan Fibres végétales 2023'!$A$5:$N$132,4,FALSE),"-")</f>
        <v>1618020</v>
      </c>
      <c r="E66" s="13">
        <f>IFERROR(VLOOKUP(B66,'2.1 Bilan Fibres végétales 2023'!$A$5:$N$132,5,FALSE),"-")</f>
        <v>1089837.79</v>
      </c>
      <c r="F66" s="13" t="str">
        <f>IFERROR(VLOOKUP(B66,'2.1 Bilan Fibres végétales 2023'!$A$5:$N$132,6,FALSE),"-")</f>
        <v>-</v>
      </c>
      <c r="G66" s="13" t="str">
        <f>IFERROR(VLOOKUP(B66,'2.1 Bilan Fibres végétales 2023'!$A$5:$N$132,7,FALSE),"-")</f>
        <v>-</v>
      </c>
      <c r="H66" s="13">
        <f>IFERROR(VLOOKUP(B66,'2.1 Bilan Fibres végétales 2023'!$A$5:$N$132,8,FALSE),"-")</f>
        <v>0</v>
      </c>
      <c r="I66" s="13" t="str">
        <f>IFERROR(VLOOKUP(B66,'2.1 Bilan Fibres végétales 2023'!$A$5:$N$132,9,FALSE),"-")</f>
        <v>-</v>
      </c>
      <c r="J66" s="13">
        <f>IFERROR(VLOOKUP(B66,'2.1 Bilan Fibres végétales 2023'!$A$5:$N$132,10,FALSE),"-")</f>
        <v>101895.74</v>
      </c>
      <c r="K66" s="13" t="str">
        <f>IFERROR(VLOOKUP(B66,'2.1 Bilan Fibres végétales 2023'!$A$5:$N$132,11,FALSE),"-")</f>
        <v>-</v>
      </c>
      <c r="L66" s="13" t="str">
        <f>IFERROR(VLOOKUP(B66,'2.1 Bilan Fibres végétales 2023'!$A$5:$N$132,12,FALSE),"-")</f>
        <v>-</v>
      </c>
      <c r="M66" s="13" t="str">
        <f>IFERROR(VLOOKUP(B66,'2.1 Bilan Fibres végétales 2023'!$A$5:$N$132,13,FALSE),"-")</f>
        <v>-</v>
      </c>
      <c r="N66" s="13" t="str">
        <f>IFERROR(VLOOKUP(B66,'2.1 Bilan Fibres végétales 2023'!$A$5:$N$132,14,FALSE),"-")</f>
        <v>-</v>
      </c>
      <c r="O66" s="13">
        <f>IFERROR(VLOOKUP(B66,'3.1 Bilan Fibres animales 2023'!$C$6:$F$83,3,FALSE),"-")</f>
        <v>33895.54</v>
      </c>
      <c r="P66" s="13">
        <f>IFERROR(VLOOKUP(B66,'3.1 Bilan Fibres animales 2023'!$C$6:$F$83,4,FALSE),"-")</f>
        <v>38913</v>
      </c>
      <c r="Q66" s="13">
        <f>IFERROR(VLOOKUP(B66,'4.1 Bilan peaux brutes (2023)'!$C$6:$AA$201,20,FALSE),"-")</f>
        <v>0</v>
      </c>
      <c r="R66" s="13">
        <f>IFERROR(VLOOKUP(B66,'4.1 Bilan peaux brutes (2023)'!$C$6:$AA$201,21,FALSE),"-")</f>
        <v>0</v>
      </c>
      <c r="S66" s="13">
        <f>IFERROR(VLOOKUP(B66,'4.1 Bilan peaux brutes (2023)'!$C$6:$AA$201,22,FALSE),"-")</f>
        <v>48422.495999999999</v>
      </c>
      <c r="T66" s="13">
        <f>IFERROR(VLOOKUP(B66,'4.1 Bilan peaux brutes (2023)'!$C$6:$AA$201,23,FALSE),"-")</f>
        <v>32281.664000000001</v>
      </c>
      <c r="U66" s="13">
        <f>IFERROR(VLOOKUP(B66,'4.1 Bilan peaux brutes (2023)'!$C$6:$AA$201,24,FALSE),"-")</f>
        <v>81104.657999999996</v>
      </c>
      <c r="V66" s="13">
        <f>IFERROR(VLOOKUP(B66,'4.1 Bilan peaux brutes (2023)'!$C$6:$AA$201,25,FALSE),"-")</f>
        <v>54069.771999999997</v>
      </c>
      <c r="W66" s="13">
        <v>5688000</v>
      </c>
      <c r="X66" s="13">
        <v>536000</v>
      </c>
      <c r="Y66" s="13">
        <v>250400</v>
      </c>
      <c r="Z66" s="13">
        <v>128000</v>
      </c>
      <c r="AA66" s="13">
        <v>504000</v>
      </c>
      <c r="AB66" s="13">
        <v>16000</v>
      </c>
      <c r="AC66" s="13">
        <v>24000</v>
      </c>
      <c r="AD66" s="13">
        <v>80000</v>
      </c>
    </row>
    <row r="67" spans="2:30" x14ac:dyDescent="0.35">
      <c r="B67" s="13" t="s">
        <v>276</v>
      </c>
      <c r="C67" s="13">
        <f>IFERROR(VLOOKUP(B67,'2.1 Bilan Fibres végétales 2023'!$A$5:$N$132,3,FALSE),"-")</f>
        <v>479</v>
      </c>
      <c r="D67" s="13" t="str">
        <f>IFERROR(VLOOKUP(B67,'2.1 Bilan Fibres végétales 2023'!$A$5:$N$132,4,FALSE),"-")</f>
        <v>-</v>
      </c>
      <c r="E67" s="13" t="str">
        <f>IFERROR(VLOOKUP(B67,'2.1 Bilan Fibres végétales 2023'!$A$5:$N$132,5,FALSE),"-")</f>
        <v>-</v>
      </c>
      <c r="F67" s="13" t="str">
        <f>IFERROR(VLOOKUP(B67,'2.1 Bilan Fibres végétales 2023'!$A$5:$N$132,6,FALSE),"-")</f>
        <v>-</v>
      </c>
      <c r="G67" s="13" t="str">
        <f>IFERROR(VLOOKUP(B67,'2.1 Bilan Fibres végétales 2023'!$A$5:$N$132,7,FALSE),"-")</f>
        <v>-</v>
      </c>
      <c r="H67" s="13" t="str">
        <f>IFERROR(VLOOKUP(B67,'2.1 Bilan Fibres végétales 2023'!$A$5:$N$132,8,FALSE),"-")</f>
        <v>-</v>
      </c>
      <c r="I67" s="13">
        <f>IFERROR(VLOOKUP(B67,'2.1 Bilan Fibres végétales 2023'!$A$5:$N$132,9,FALSE),"-")</f>
        <v>341.34</v>
      </c>
      <c r="J67" s="13">
        <f>IFERROR(VLOOKUP(B67,'2.1 Bilan Fibres végétales 2023'!$A$5:$N$132,10,FALSE),"-")</f>
        <v>3333.76</v>
      </c>
      <c r="K67" s="13">
        <f>IFERROR(VLOOKUP(B67,'2.1 Bilan Fibres végétales 2023'!$A$5:$N$132,11,FALSE),"-")</f>
        <v>558.66</v>
      </c>
      <c r="L67" s="13">
        <f>IFERROR(VLOOKUP(B67,'2.1 Bilan Fibres végétales 2023'!$A$5:$N$132,12,FALSE),"-")</f>
        <v>56710.81</v>
      </c>
      <c r="M67" s="13" t="str">
        <f>IFERROR(VLOOKUP(B67,'2.1 Bilan Fibres végétales 2023'!$A$5:$N$132,13,FALSE),"-")</f>
        <v>-</v>
      </c>
      <c r="N67" s="13" t="str">
        <f>IFERROR(VLOOKUP(B67,'2.1 Bilan Fibres végétales 2023'!$A$5:$N$132,14,FALSE),"-")</f>
        <v>-</v>
      </c>
      <c r="O67" s="13">
        <f>IFERROR(VLOOKUP(B67,'3.1 Bilan Fibres animales 2023'!$C$6:$F$83,3,FALSE),"-")</f>
        <v>24626.560000000001</v>
      </c>
      <c r="P67" s="13">
        <f>IFERROR(VLOOKUP(B67,'3.1 Bilan Fibres animales 2023'!$C$6:$F$83,4,FALSE),"-")</f>
        <v>3</v>
      </c>
      <c r="Q67" s="13">
        <f>IFERROR(VLOOKUP(B67,'4.1 Bilan peaux brutes (2023)'!$C$6:$AA$201,20,FALSE),"-")</f>
        <v>37156.002187500002</v>
      </c>
      <c r="R67" s="13">
        <f>IFERROR(VLOOKUP(B67,'4.1 Bilan peaux brutes (2023)'!$C$6:$AA$201,21,FALSE),"-")</f>
        <v>4600.2669374999996</v>
      </c>
      <c r="S67" s="13">
        <f>IFERROR(VLOOKUP(B67,'4.1 Bilan peaux brutes (2023)'!$C$6:$AA$201,22,FALSE),"-")</f>
        <v>3679.02</v>
      </c>
      <c r="T67" s="13">
        <f>IFERROR(VLOOKUP(B67,'4.1 Bilan peaux brutes (2023)'!$C$6:$AA$201,23,FALSE),"-")</f>
        <v>2452.6799999999998</v>
      </c>
      <c r="U67" s="13">
        <f>IFERROR(VLOOKUP(B67,'4.1 Bilan peaux brutes (2023)'!$C$6:$AA$201,24,FALSE),"-")</f>
        <v>4058.5854000000004</v>
      </c>
      <c r="V67" s="13">
        <f>IFERROR(VLOOKUP(B67,'4.1 Bilan peaux brutes (2023)'!$C$6:$AA$201,25,FALSE),"-")</f>
        <v>2705.7236000000003</v>
      </c>
      <c r="W67" s="13" t="s">
        <v>785</v>
      </c>
      <c r="X67" s="13" t="s">
        <v>785</v>
      </c>
      <c r="Y67" s="13" t="s">
        <v>785</v>
      </c>
      <c r="Z67" s="13" t="s">
        <v>785</v>
      </c>
      <c r="AA67" s="13" t="s">
        <v>785</v>
      </c>
      <c r="AB67" s="13" t="s">
        <v>785</v>
      </c>
      <c r="AC67" s="13" t="s">
        <v>785</v>
      </c>
      <c r="AD67" s="13" t="s">
        <v>785</v>
      </c>
    </row>
    <row r="68" spans="2:30" x14ac:dyDescent="0.35">
      <c r="B68" s="13" t="s">
        <v>669</v>
      </c>
      <c r="C68" s="13">
        <f>IFERROR(VLOOKUP(B68,'2.1 Bilan Fibres végétales 2023'!$A$5:$N$132,3,FALSE),"-")</f>
        <v>71623</v>
      </c>
      <c r="D68" s="13">
        <f>IFERROR(VLOOKUP(B68,'2.1 Bilan Fibres végétales 2023'!$A$5:$N$132,4,FALSE),"-")</f>
        <v>0</v>
      </c>
      <c r="E68" s="13" t="str">
        <f>IFERROR(VLOOKUP(B68,'2.1 Bilan Fibres végétales 2023'!$A$5:$N$132,5,FALSE),"-")</f>
        <v>-</v>
      </c>
      <c r="F68" s="13">
        <f>IFERROR(VLOOKUP(B68,'2.1 Bilan Fibres végétales 2023'!$A$5:$N$132,6,FALSE),"-")</f>
        <v>0</v>
      </c>
      <c r="G68" s="13" t="str">
        <f>IFERROR(VLOOKUP(B68,'2.1 Bilan Fibres végétales 2023'!$A$5:$N$132,7,FALSE),"-")</f>
        <v>-</v>
      </c>
      <c r="H68" s="13" t="str">
        <f>IFERROR(VLOOKUP(B68,'2.1 Bilan Fibres végétales 2023'!$A$5:$N$132,8,FALSE),"-")</f>
        <v>-</v>
      </c>
      <c r="I68" s="13" t="str">
        <f>IFERROR(VLOOKUP(B68,'2.1 Bilan Fibres végétales 2023'!$A$5:$N$132,9,FALSE),"-")</f>
        <v>-</v>
      </c>
      <c r="J68" s="13" t="str">
        <f>IFERROR(VLOOKUP(B68,'2.1 Bilan Fibres végétales 2023'!$A$5:$N$132,10,FALSE),"-")</f>
        <v>-</v>
      </c>
      <c r="K68" s="13" t="str">
        <f>IFERROR(VLOOKUP(B68,'2.1 Bilan Fibres végétales 2023'!$A$5:$N$132,11,FALSE),"-")</f>
        <v>-</v>
      </c>
      <c r="L68" s="13" t="str">
        <f>IFERROR(VLOOKUP(B68,'2.1 Bilan Fibres végétales 2023'!$A$5:$N$132,12,FALSE),"-")</f>
        <v>-</v>
      </c>
      <c r="M68" s="13" t="str">
        <f>IFERROR(VLOOKUP(B68,'2.1 Bilan Fibres végétales 2023'!$A$5:$N$132,13,FALSE),"-")</f>
        <v>-</v>
      </c>
      <c r="N68" s="13" t="str">
        <f>IFERROR(VLOOKUP(B68,'2.1 Bilan Fibres végétales 2023'!$A$5:$N$132,14,FALSE),"-")</f>
        <v>-</v>
      </c>
      <c r="O68" s="13">
        <f>IFERROR(VLOOKUP(B68,'3.1 Bilan Fibres animales 2023'!$C$6:$F$83,3,FALSE),"-")</f>
        <v>47705.91</v>
      </c>
      <c r="P68" s="13">
        <f>IFERROR(VLOOKUP(B68,'3.1 Bilan Fibres animales 2023'!$C$6:$F$83,4,FALSE),"-")</f>
        <v>276</v>
      </c>
      <c r="Q68" s="13">
        <f>IFERROR(VLOOKUP(B68,'4.1 Bilan peaux brutes (2023)'!$C$6:$AA$201,20,FALSE),"-")</f>
        <v>29055.18</v>
      </c>
      <c r="R68" s="13">
        <f>IFERROR(VLOOKUP(B68,'4.1 Bilan peaux brutes (2023)'!$C$6:$AA$201,21,FALSE),"-")</f>
        <v>3597.308</v>
      </c>
      <c r="S68" s="13">
        <f>IFERROR(VLOOKUP(B68,'4.1 Bilan peaux brutes (2023)'!$C$6:$AA$201,22,FALSE),"-")</f>
        <v>7363.8209999999999</v>
      </c>
      <c r="T68" s="13">
        <f>IFERROR(VLOOKUP(B68,'4.1 Bilan peaux brutes (2023)'!$C$6:$AA$201,23,FALSE),"-")</f>
        <v>4909.2139999999999</v>
      </c>
      <c r="U68" s="13">
        <f>IFERROR(VLOOKUP(B68,'4.1 Bilan peaux brutes (2023)'!$C$6:$AA$201,24,FALSE),"-")</f>
        <v>1336.0194000000001</v>
      </c>
      <c r="V68" s="13">
        <f>IFERROR(VLOOKUP(B68,'4.1 Bilan peaux brutes (2023)'!$C$6:$AA$201,25,FALSE),"-")</f>
        <v>890.67960000000005</v>
      </c>
      <c r="W68" s="13" t="s">
        <v>785</v>
      </c>
      <c r="X68" s="13" t="s">
        <v>785</v>
      </c>
      <c r="Y68" s="13" t="s">
        <v>785</v>
      </c>
      <c r="Z68" s="13" t="s">
        <v>785</v>
      </c>
      <c r="AA68" s="13" t="s">
        <v>785</v>
      </c>
      <c r="AB68" s="13" t="s">
        <v>785</v>
      </c>
      <c r="AC68" s="13" t="s">
        <v>785</v>
      </c>
      <c r="AD68" s="13" t="s">
        <v>785</v>
      </c>
    </row>
    <row r="69" spans="2:30" x14ac:dyDescent="0.35">
      <c r="B69" s="13" t="s">
        <v>277</v>
      </c>
      <c r="C69" s="13" t="str">
        <f>IFERROR(VLOOKUP(B69,'2.1 Bilan Fibres végétales 2023'!$A$5:$N$132,3,FALSE),"-")</f>
        <v>-</v>
      </c>
      <c r="D69" s="13" t="str">
        <f>IFERROR(VLOOKUP(B69,'2.1 Bilan Fibres végétales 2023'!$A$5:$N$132,4,FALSE),"-")</f>
        <v>-</v>
      </c>
      <c r="E69" s="13" t="str">
        <f>IFERROR(VLOOKUP(B69,'2.1 Bilan Fibres végétales 2023'!$A$5:$N$132,5,FALSE),"-")</f>
        <v>-</v>
      </c>
      <c r="F69" s="13" t="str">
        <f>IFERROR(VLOOKUP(B69,'2.1 Bilan Fibres végétales 2023'!$A$5:$N$132,6,FALSE),"-")</f>
        <v>-</v>
      </c>
      <c r="G69" s="13" t="str">
        <f>IFERROR(VLOOKUP(B69,'2.1 Bilan Fibres végétales 2023'!$A$5:$N$132,7,FALSE),"-")</f>
        <v>-</v>
      </c>
      <c r="H69" s="13" t="str">
        <f>IFERROR(VLOOKUP(B69,'2.1 Bilan Fibres végétales 2023'!$A$5:$N$132,8,FALSE),"-")</f>
        <v>-</v>
      </c>
      <c r="I69" s="13" t="str">
        <f>IFERROR(VLOOKUP(B69,'2.1 Bilan Fibres végétales 2023'!$A$5:$N$132,9,FALSE),"-")</f>
        <v>-</v>
      </c>
      <c r="J69" s="13" t="str">
        <f>IFERROR(VLOOKUP(B69,'2.1 Bilan Fibres végétales 2023'!$A$5:$N$132,10,FALSE),"-")</f>
        <v>-</v>
      </c>
      <c r="K69" s="13" t="str">
        <f>IFERROR(VLOOKUP(B69,'2.1 Bilan Fibres végétales 2023'!$A$5:$N$132,11,FALSE),"-")</f>
        <v>-</v>
      </c>
      <c r="L69" s="13" t="str">
        <f>IFERROR(VLOOKUP(B69,'2.1 Bilan Fibres végétales 2023'!$A$5:$N$132,12,FALSE),"-")</f>
        <v>-</v>
      </c>
      <c r="M69" s="13" t="str">
        <f>IFERROR(VLOOKUP(B69,'2.1 Bilan Fibres végétales 2023'!$A$5:$N$132,13,FALSE),"-")</f>
        <v>-</v>
      </c>
      <c r="N69" s="13" t="str">
        <f>IFERROR(VLOOKUP(B69,'2.1 Bilan Fibres végétales 2023'!$A$5:$N$132,14,FALSE),"-")</f>
        <v>-</v>
      </c>
      <c r="O69" s="13">
        <f>IFERROR(VLOOKUP(B69,'3.1 Bilan Fibres animales 2023'!$C$6:$F$83,3,FALSE),"-")</f>
        <v>14213.83</v>
      </c>
      <c r="P69" s="13" t="str">
        <f>IFERROR(VLOOKUP(B69,'3.1 Bilan Fibres animales 2023'!$C$6:$F$83,4,FALSE),"-")</f>
        <v>-</v>
      </c>
      <c r="Q69" s="13">
        <f>IFERROR(VLOOKUP(B69,'4.1 Bilan peaux brutes (2023)'!$C$6:$AA$201,20,FALSE),"-")</f>
        <v>4165.4602500000001</v>
      </c>
      <c r="R69" s="13">
        <f>IFERROR(VLOOKUP(B69,'4.1 Bilan peaux brutes (2023)'!$C$6:$AA$201,21,FALSE),"-")</f>
        <v>515.72365000000002</v>
      </c>
      <c r="S69" s="13">
        <f>IFERROR(VLOOKUP(B69,'4.1 Bilan peaux brutes (2023)'!$C$6:$AA$201,22,FALSE),"-")</f>
        <v>1184.4474000000002</v>
      </c>
      <c r="T69" s="13">
        <f>IFERROR(VLOOKUP(B69,'4.1 Bilan peaux brutes (2023)'!$C$6:$AA$201,23,FALSE),"-")</f>
        <v>789.63160000000005</v>
      </c>
      <c r="U69" s="13">
        <f>IFERROR(VLOOKUP(B69,'4.1 Bilan peaux brutes (2023)'!$C$6:$AA$201,24,FALSE),"-")</f>
        <v>312.18480000000005</v>
      </c>
      <c r="V69" s="13">
        <f>IFERROR(VLOOKUP(B69,'4.1 Bilan peaux brutes (2023)'!$C$6:$AA$201,25,FALSE),"-")</f>
        <v>208.12320000000003</v>
      </c>
      <c r="W69" s="13" t="s">
        <v>785</v>
      </c>
      <c r="X69" s="13" t="s">
        <v>785</v>
      </c>
      <c r="Y69" s="13" t="s">
        <v>785</v>
      </c>
      <c r="Z69" s="13" t="s">
        <v>785</v>
      </c>
      <c r="AA69" s="13" t="s">
        <v>785</v>
      </c>
      <c r="AB69" s="13" t="s">
        <v>785</v>
      </c>
      <c r="AC69" s="13" t="s">
        <v>785</v>
      </c>
      <c r="AD69" s="13" t="s">
        <v>785</v>
      </c>
    </row>
    <row r="70" spans="2:30" x14ac:dyDescent="0.35">
      <c r="B70" s="13" t="s">
        <v>279</v>
      </c>
      <c r="C70" s="13" t="str">
        <f>IFERROR(VLOOKUP(B70,'2.1 Bilan Fibres végétales 2023'!$A$5:$N$132,3,FALSE),"-")</f>
        <v>-</v>
      </c>
      <c r="D70" s="13" t="str">
        <f>IFERROR(VLOOKUP(B70,'2.1 Bilan Fibres végétales 2023'!$A$5:$N$132,4,FALSE),"-")</f>
        <v>-</v>
      </c>
      <c r="E70" s="13" t="str">
        <f>IFERROR(VLOOKUP(B70,'2.1 Bilan Fibres végétales 2023'!$A$5:$N$132,5,FALSE),"-")</f>
        <v>-</v>
      </c>
      <c r="F70" s="13" t="str">
        <f>IFERROR(VLOOKUP(B70,'2.1 Bilan Fibres végétales 2023'!$A$5:$N$132,6,FALSE),"-")</f>
        <v>-</v>
      </c>
      <c r="G70" s="13" t="str">
        <f>IFERROR(VLOOKUP(B70,'2.1 Bilan Fibres végétales 2023'!$A$5:$N$132,7,FALSE),"-")</f>
        <v>-</v>
      </c>
      <c r="H70" s="13" t="str">
        <f>IFERROR(VLOOKUP(B70,'2.1 Bilan Fibres végétales 2023'!$A$5:$N$132,8,FALSE),"-")</f>
        <v>-</v>
      </c>
      <c r="I70" s="13" t="str">
        <f>IFERROR(VLOOKUP(B70,'2.1 Bilan Fibres végétales 2023'!$A$5:$N$132,9,FALSE),"-")</f>
        <v>-</v>
      </c>
      <c r="J70" s="13" t="str">
        <f>IFERROR(VLOOKUP(B70,'2.1 Bilan Fibres végétales 2023'!$A$5:$N$132,10,FALSE),"-")</f>
        <v>-</v>
      </c>
      <c r="K70" s="13" t="str">
        <f>IFERROR(VLOOKUP(B70,'2.1 Bilan Fibres végétales 2023'!$A$5:$N$132,11,FALSE),"-")</f>
        <v>-</v>
      </c>
      <c r="L70" s="13" t="str">
        <f>IFERROR(VLOOKUP(B70,'2.1 Bilan Fibres végétales 2023'!$A$5:$N$132,12,FALSE),"-")</f>
        <v>-</v>
      </c>
      <c r="M70" s="13" t="str">
        <f>IFERROR(VLOOKUP(B70,'2.1 Bilan Fibres végétales 2023'!$A$5:$N$132,13,FALSE),"-")</f>
        <v>-</v>
      </c>
      <c r="N70" s="13" t="str">
        <f>IFERROR(VLOOKUP(B70,'2.1 Bilan Fibres végétales 2023'!$A$5:$N$132,14,FALSE),"-")</f>
        <v>-</v>
      </c>
      <c r="O70" s="13" t="str">
        <f>IFERROR(VLOOKUP(B70,'3.1 Bilan Fibres animales 2023'!$C$6:$F$83,3,FALSE),"-")</f>
        <v>-</v>
      </c>
      <c r="P70" s="13" t="str">
        <f>IFERROR(VLOOKUP(B70,'3.1 Bilan Fibres animales 2023'!$C$6:$F$83,4,FALSE),"-")</f>
        <v>-</v>
      </c>
      <c r="Q70" s="13" t="str">
        <f>IFERROR(VLOOKUP(B70,'4.1 Bilan peaux brutes (2023)'!$C$6:$AA$201,20,FALSE),"-")</f>
        <v>-</v>
      </c>
      <c r="R70" s="13" t="str">
        <f>IFERROR(VLOOKUP(B70,'4.1 Bilan peaux brutes (2023)'!$C$6:$AA$201,21,FALSE),"-")</f>
        <v>-</v>
      </c>
      <c r="S70" s="13" t="str">
        <f>IFERROR(VLOOKUP(B70,'4.1 Bilan peaux brutes (2023)'!$C$6:$AA$201,22,FALSE),"-")</f>
        <v>-</v>
      </c>
      <c r="T70" s="13" t="str">
        <f>IFERROR(VLOOKUP(B70,'4.1 Bilan peaux brutes (2023)'!$C$6:$AA$201,23,FALSE),"-")</f>
        <v>-</v>
      </c>
      <c r="U70" s="13" t="str">
        <f>IFERROR(VLOOKUP(B70,'4.1 Bilan peaux brutes (2023)'!$C$6:$AA$201,24,FALSE),"-")</f>
        <v>-</v>
      </c>
      <c r="V70" s="13" t="str">
        <f>IFERROR(VLOOKUP(B70,'4.1 Bilan peaux brutes (2023)'!$C$6:$AA$201,25,FALSE),"-")</f>
        <v>-</v>
      </c>
      <c r="W70" s="13" t="s">
        <v>785</v>
      </c>
      <c r="X70" s="13" t="s">
        <v>785</v>
      </c>
      <c r="Y70" s="13" t="s">
        <v>785</v>
      </c>
      <c r="Z70" s="13" t="s">
        <v>785</v>
      </c>
      <c r="AA70" s="13" t="s">
        <v>785</v>
      </c>
      <c r="AB70" s="13" t="s">
        <v>785</v>
      </c>
      <c r="AC70" s="13" t="s">
        <v>785</v>
      </c>
      <c r="AD70" s="13" t="s">
        <v>785</v>
      </c>
    </row>
    <row r="71" spans="2:30" x14ac:dyDescent="0.35">
      <c r="B71" s="13" t="s">
        <v>280</v>
      </c>
      <c r="C71" s="13" t="str">
        <f>IFERROR(VLOOKUP(B71,'2.1 Bilan Fibres végétales 2023'!$A$5:$N$132,3,FALSE),"-")</f>
        <v>-</v>
      </c>
      <c r="D71" s="13" t="str">
        <f>IFERROR(VLOOKUP(B71,'2.1 Bilan Fibres végétales 2023'!$A$5:$N$132,4,FALSE),"-")</f>
        <v>-</v>
      </c>
      <c r="E71" s="13" t="str">
        <f>IFERROR(VLOOKUP(B71,'2.1 Bilan Fibres végétales 2023'!$A$5:$N$132,5,FALSE),"-")</f>
        <v>-</v>
      </c>
      <c r="F71" s="13" t="str">
        <f>IFERROR(VLOOKUP(B71,'2.1 Bilan Fibres végétales 2023'!$A$5:$N$132,6,FALSE),"-")</f>
        <v>-</v>
      </c>
      <c r="G71" s="13" t="str">
        <f>IFERROR(VLOOKUP(B71,'2.1 Bilan Fibres végétales 2023'!$A$5:$N$132,7,FALSE),"-")</f>
        <v>-</v>
      </c>
      <c r="H71" s="13" t="str">
        <f>IFERROR(VLOOKUP(B71,'2.1 Bilan Fibres végétales 2023'!$A$5:$N$132,8,FALSE),"-")</f>
        <v>-</v>
      </c>
      <c r="I71" s="13" t="str">
        <f>IFERROR(VLOOKUP(B71,'2.1 Bilan Fibres végétales 2023'!$A$5:$N$132,9,FALSE),"-")</f>
        <v>-</v>
      </c>
      <c r="J71" s="13" t="str">
        <f>IFERROR(VLOOKUP(B71,'2.1 Bilan Fibres végétales 2023'!$A$5:$N$132,10,FALSE),"-")</f>
        <v>-</v>
      </c>
      <c r="K71" s="13" t="str">
        <f>IFERROR(VLOOKUP(B71,'2.1 Bilan Fibres végétales 2023'!$A$5:$N$132,11,FALSE),"-")</f>
        <v>-</v>
      </c>
      <c r="L71" s="13" t="str">
        <f>IFERROR(VLOOKUP(B71,'2.1 Bilan Fibres végétales 2023'!$A$5:$N$132,12,FALSE),"-")</f>
        <v>-</v>
      </c>
      <c r="M71" s="13" t="str">
        <f>IFERROR(VLOOKUP(B71,'2.1 Bilan Fibres végétales 2023'!$A$5:$N$132,13,FALSE),"-")</f>
        <v>-</v>
      </c>
      <c r="N71" s="13" t="str">
        <f>IFERROR(VLOOKUP(B71,'2.1 Bilan Fibres végétales 2023'!$A$5:$N$132,14,FALSE),"-")</f>
        <v>-</v>
      </c>
      <c r="O71" s="13">
        <f>IFERROR(VLOOKUP(B71,'3.1 Bilan Fibres animales 2023'!$C$6:$F$83,3,FALSE),"-")</f>
        <v>543</v>
      </c>
      <c r="P71" s="13" t="str">
        <f>IFERROR(VLOOKUP(B71,'3.1 Bilan Fibres animales 2023'!$C$6:$F$83,4,FALSE),"-")</f>
        <v>-</v>
      </c>
      <c r="Q71" s="13">
        <f>IFERROR(VLOOKUP(B71,'4.1 Bilan peaux brutes (2023)'!$C$6:$AA$201,20,FALSE),"-")</f>
        <v>689.9375</v>
      </c>
      <c r="R71" s="13">
        <f>IFERROR(VLOOKUP(B71,'4.1 Bilan peaux brutes (2023)'!$C$6:$AA$201,21,FALSE),"-")</f>
        <v>27.046500000000002</v>
      </c>
      <c r="S71" s="13">
        <f>IFERROR(VLOOKUP(B71,'4.1 Bilan peaux brutes (2023)'!$C$6:$AA$201,22,FALSE),"-")</f>
        <v>278.24099999999999</v>
      </c>
      <c r="T71" s="13">
        <f>IFERROR(VLOOKUP(B71,'4.1 Bilan peaux brutes (2023)'!$C$6:$AA$201,23,FALSE),"-")</f>
        <v>185.494</v>
      </c>
      <c r="U71" s="13" t="str">
        <f>IFERROR(VLOOKUP(B71,'4.1 Bilan peaux brutes (2023)'!$C$6:$AA$201,24,FALSE),"-")</f>
        <v>-</v>
      </c>
      <c r="V71" s="13" t="str">
        <f>IFERROR(VLOOKUP(B71,'4.1 Bilan peaux brutes (2023)'!$C$6:$AA$201,25,FALSE),"-")</f>
        <v>-</v>
      </c>
      <c r="W71" s="13" t="s">
        <v>785</v>
      </c>
      <c r="X71" s="13" t="s">
        <v>785</v>
      </c>
      <c r="Y71" s="13" t="s">
        <v>785</v>
      </c>
      <c r="Z71" s="13" t="s">
        <v>785</v>
      </c>
      <c r="AA71" s="13" t="s">
        <v>785</v>
      </c>
      <c r="AB71" s="13" t="s">
        <v>785</v>
      </c>
      <c r="AC71" s="13" t="s">
        <v>785</v>
      </c>
      <c r="AD71" s="13" t="s">
        <v>785</v>
      </c>
    </row>
    <row r="72" spans="2:30" x14ac:dyDescent="0.35">
      <c r="B72" s="13" t="s">
        <v>281</v>
      </c>
      <c r="C72" s="13">
        <f>IFERROR(VLOOKUP(B72,'2.1 Bilan Fibres végétales 2023'!$A$5:$N$132,3,FALSE),"-")</f>
        <v>14029</v>
      </c>
      <c r="D72" s="13" t="str">
        <f>IFERROR(VLOOKUP(B72,'2.1 Bilan Fibres végétales 2023'!$A$5:$N$132,4,FALSE),"-")</f>
        <v>-</v>
      </c>
      <c r="E72" s="13" t="str">
        <f>IFERROR(VLOOKUP(B72,'2.1 Bilan Fibres végétales 2023'!$A$5:$N$132,5,FALSE),"-")</f>
        <v>-</v>
      </c>
      <c r="F72" s="13" t="str">
        <f>IFERROR(VLOOKUP(B72,'2.1 Bilan Fibres végétales 2023'!$A$5:$N$132,6,FALSE),"-")</f>
        <v>-</v>
      </c>
      <c r="G72" s="13" t="str">
        <f>IFERROR(VLOOKUP(B72,'2.1 Bilan Fibres végétales 2023'!$A$5:$N$132,7,FALSE),"-")</f>
        <v>-</v>
      </c>
      <c r="H72" s="13" t="str">
        <f>IFERROR(VLOOKUP(B72,'2.1 Bilan Fibres végétales 2023'!$A$5:$N$132,8,FALSE),"-")</f>
        <v>-</v>
      </c>
      <c r="I72" s="13" t="str">
        <f>IFERROR(VLOOKUP(B72,'2.1 Bilan Fibres végétales 2023'!$A$5:$N$132,9,FALSE),"-")</f>
        <v>-</v>
      </c>
      <c r="J72" s="13" t="str">
        <f>IFERROR(VLOOKUP(B72,'2.1 Bilan Fibres végétales 2023'!$A$5:$N$132,10,FALSE),"-")</f>
        <v>-</v>
      </c>
      <c r="K72" s="13" t="str">
        <f>IFERROR(VLOOKUP(B72,'2.1 Bilan Fibres végétales 2023'!$A$5:$N$132,11,FALSE),"-")</f>
        <v>-</v>
      </c>
      <c r="L72" s="13" t="str">
        <f>IFERROR(VLOOKUP(B72,'2.1 Bilan Fibres végétales 2023'!$A$5:$N$132,12,FALSE),"-")</f>
        <v>-</v>
      </c>
      <c r="M72" s="13" t="str">
        <f>IFERROR(VLOOKUP(B72,'2.1 Bilan Fibres végétales 2023'!$A$5:$N$132,13,FALSE),"-")</f>
        <v>-</v>
      </c>
      <c r="N72" s="13" t="str">
        <f>IFERROR(VLOOKUP(B72,'2.1 Bilan Fibres végétales 2023'!$A$5:$N$132,14,FALSE),"-")</f>
        <v>-</v>
      </c>
      <c r="O72" s="13">
        <f>IFERROR(VLOOKUP(B72,'3.1 Bilan Fibres animales 2023'!$C$6:$F$83,3,FALSE),"-")</f>
        <v>1205.0899999999999</v>
      </c>
      <c r="P72" s="13" t="str">
        <f>IFERROR(VLOOKUP(B72,'3.1 Bilan Fibres animales 2023'!$C$6:$F$83,4,FALSE),"-")</f>
        <v>-</v>
      </c>
      <c r="Q72" s="13">
        <f>IFERROR(VLOOKUP(B72,'4.1 Bilan peaux brutes (2023)'!$C$6:$AA$201,20,FALSE),"-")</f>
        <v>12030.7228125</v>
      </c>
      <c r="R72" s="13">
        <f>IFERROR(VLOOKUP(B72,'4.1 Bilan peaux brutes (2023)'!$C$6:$AA$201,21,FALSE),"-")</f>
        <v>1489.5180625</v>
      </c>
      <c r="S72" s="13">
        <f>IFERROR(VLOOKUP(B72,'4.1 Bilan peaux brutes (2023)'!$C$6:$AA$201,22,FALSE),"-")</f>
        <v>546.15060000000005</v>
      </c>
      <c r="T72" s="13">
        <f>IFERROR(VLOOKUP(B72,'4.1 Bilan peaux brutes (2023)'!$C$6:$AA$201,23,FALSE),"-")</f>
        <v>364.10040000000004</v>
      </c>
      <c r="U72" s="13">
        <f>IFERROR(VLOOKUP(B72,'4.1 Bilan peaux brutes (2023)'!$C$6:$AA$201,24,FALSE),"-")</f>
        <v>207.4452</v>
      </c>
      <c r="V72" s="13">
        <f>IFERROR(VLOOKUP(B72,'4.1 Bilan peaux brutes (2023)'!$C$6:$AA$201,25,FALSE),"-")</f>
        <v>138.29680000000002</v>
      </c>
      <c r="W72" s="13" t="s">
        <v>785</v>
      </c>
      <c r="X72" s="13" t="s">
        <v>785</v>
      </c>
      <c r="Y72" s="13" t="s">
        <v>785</v>
      </c>
      <c r="Z72" s="13" t="s">
        <v>785</v>
      </c>
      <c r="AA72" s="13" t="s">
        <v>785</v>
      </c>
      <c r="AB72" s="13" t="s">
        <v>785</v>
      </c>
      <c r="AC72" s="13" t="s">
        <v>785</v>
      </c>
      <c r="AD72" s="13" t="s">
        <v>785</v>
      </c>
    </row>
    <row r="73" spans="2:30" x14ac:dyDescent="0.35">
      <c r="B73" s="13" t="s">
        <v>282</v>
      </c>
      <c r="C73" s="13" t="str">
        <f>IFERROR(VLOOKUP(B73,'2.1 Bilan Fibres végétales 2023'!$A$5:$N$132,3,FALSE),"-")</f>
        <v>-</v>
      </c>
      <c r="D73" s="13" t="str">
        <f>IFERROR(VLOOKUP(B73,'2.1 Bilan Fibres végétales 2023'!$A$5:$N$132,4,FALSE),"-")</f>
        <v>-</v>
      </c>
      <c r="E73" s="13" t="str">
        <f>IFERROR(VLOOKUP(B73,'2.1 Bilan Fibres végétales 2023'!$A$5:$N$132,5,FALSE),"-")</f>
        <v>-</v>
      </c>
      <c r="F73" s="13" t="str">
        <f>IFERROR(VLOOKUP(B73,'2.1 Bilan Fibres végétales 2023'!$A$5:$N$132,6,FALSE),"-")</f>
        <v>-</v>
      </c>
      <c r="G73" s="13">
        <f>IFERROR(VLOOKUP(B73,'2.1 Bilan Fibres végétales 2023'!$A$5:$N$132,7,FALSE),"-")</f>
        <v>1060</v>
      </c>
      <c r="H73" s="13">
        <f>IFERROR(VLOOKUP(B73,'2.1 Bilan Fibres végétales 2023'!$A$5:$N$132,8,FALSE),"-")</f>
        <v>2350</v>
      </c>
      <c r="I73" s="13" t="str">
        <f>IFERROR(VLOOKUP(B73,'2.1 Bilan Fibres végétales 2023'!$A$5:$N$132,9,FALSE),"-")</f>
        <v>-</v>
      </c>
      <c r="J73" s="13" t="str">
        <f>IFERROR(VLOOKUP(B73,'2.1 Bilan Fibres végétales 2023'!$A$5:$N$132,10,FALSE),"-")</f>
        <v>-</v>
      </c>
      <c r="K73" s="13" t="str">
        <f>IFERROR(VLOOKUP(B73,'2.1 Bilan Fibres végétales 2023'!$A$5:$N$132,11,FALSE),"-")</f>
        <v>-</v>
      </c>
      <c r="L73" s="13" t="str">
        <f>IFERROR(VLOOKUP(B73,'2.1 Bilan Fibres végétales 2023'!$A$5:$N$132,12,FALSE),"-")</f>
        <v>-</v>
      </c>
      <c r="M73" s="13" t="str">
        <f>IFERROR(VLOOKUP(B73,'2.1 Bilan Fibres végétales 2023'!$A$5:$N$132,13,FALSE),"-")</f>
        <v>-</v>
      </c>
      <c r="N73" s="13" t="str">
        <f>IFERROR(VLOOKUP(B73,'2.1 Bilan Fibres végétales 2023'!$A$5:$N$132,14,FALSE),"-")</f>
        <v>-</v>
      </c>
      <c r="O73" s="13" t="str">
        <f>IFERROR(VLOOKUP(B73,'3.1 Bilan Fibres animales 2023'!$C$6:$F$83,3,FALSE),"-")</f>
        <v>-</v>
      </c>
      <c r="P73" s="13" t="str">
        <f>IFERROR(VLOOKUP(B73,'3.1 Bilan Fibres animales 2023'!$C$6:$F$83,4,FALSE),"-")</f>
        <v>-</v>
      </c>
      <c r="Q73" s="13">
        <f>IFERROR(VLOOKUP(B73,'4.1 Bilan peaux brutes (2023)'!$C$6:$AA$201,20,FALSE),"-")</f>
        <v>64487.71</v>
      </c>
      <c r="R73" s="13">
        <f>IFERROR(VLOOKUP(B73,'4.1 Bilan peaux brutes (2023)'!$C$6:$AA$201,21,FALSE),"-")</f>
        <v>7430.6244999999999</v>
      </c>
      <c r="S73" s="13">
        <f>IFERROR(VLOOKUP(B73,'4.1 Bilan peaux brutes (2023)'!$C$6:$AA$201,22,FALSE),"-")</f>
        <v>1587.528</v>
      </c>
      <c r="T73" s="13">
        <f>IFERROR(VLOOKUP(B73,'4.1 Bilan peaux brutes (2023)'!$C$6:$AA$201,23,FALSE),"-")</f>
        <v>1058.3520000000001</v>
      </c>
      <c r="U73" s="13">
        <f>IFERROR(VLOOKUP(B73,'4.1 Bilan peaux brutes (2023)'!$C$6:$AA$201,24,FALSE),"-")</f>
        <v>103.248</v>
      </c>
      <c r="V73" s="13">
        <f>IFERROR(VLOOKUP(B73,'4.1 Bilan peaux brutes (2023)'!$C$6:$AA$201,25,FALSE),"-")</f>
        <v>68.831999999999994</v>
      </c>
      <c r="W73" s="13" t="s">
        <v>785</v>
      </c>
      <c r="X73" s="13" t="s">
        <v>785</v>
      </c>
      <c r="Y73" s="13" t="s">
        <v>785</v>
      </c>
      <c r="Z73" s="13" t="s">
        <v>785</v>
      </c>
      <c r="AA73" s="13" t="s">
        <v>785</v>
      </c>
      <c r="AB73" s="13" t="s">
        <v>785</v>
      </c>
      <c r="AC73" s="13" t="s">
        <v>785</v>
      </c>
      <c r="AD73" s="13" t="s">
        <v>785</v>
      </c>
    </row>
    <row r="74" spans="2:30" x14ac:dyDescent="0.35">
      <c r="B74" s="13" t="s">
        <v>283</v>
      </c>
      <c r="C74" s="13" t="str">
        <f>IFERROR(VLOOKUP(B74,'2.1 Bilan Fibres végétales 2023'!$A$5:$N$132,3,FALSE),"-")</f>
        <v>-</v>
      </c>
      <c r="D74" s="13" t="str">
        <f>IFERROR(VLOOKUP(B74,'2.1 Bilan Fibres végétales 2023'!$A$5:$N$132,4,FALSE),"-")</f>
        <v>-</v>
      </c>
      <c r="E74" s="13" t="str">
        <f>IFERROR(VLOOKUP(B74,'2.1 Bilan Fibres végétales 2023'!$A$5:$N$132,5,FALSE),"-")</f>
        <v>-</v>
      </c>
      <c r="F74" s="13">
        <f>IFERROR(VLOOKUP(B74,'2.1 Bilan Fibres végétales 2023'!$A$5:$N$132,6,FALSE),"-")</f>
        <v>411.88</v>
      </c>
      <c r="G74" s="13" t="str">
        <f>IFERROR(VLOOKUP(B74,'2.1 Bilan Fibres végétales 2023'!$A$5:$N$132,7,FALSE),"-")</f>
        <v>-</v>
      </c>
      <c r="H74" s="13" t="str">
        <f>IFERROR(VLOOKUP(B74,'2.1 Bilan Fibres végétales 2023'!$A$5:$N$132,8,FALSE),"-")</f>
        <v>-</v>
      </c>
      <c r="I74" s="13">
        <f>IFERROR(VLOOKUP(B74,'2.1 Bilan Fibres végétales 2023'!$A$5:$N$132,9,FALSE),"-")</f>
        <v>440</v>
      </c>
      <c r="J74" s="13" t="str">
        <f>IFERROR(VLOOKUP(B74,'2.1 Bilan Fibres végétales 2023'!$A$5:$N$132,10,FALSE),"-")</f>
        <v>-</v>
      </c>
      <c r="K74" s="13" t="str">
        <f>IFERROR(VLOOKUP(B74,'2.1 Bilan Fibres végétales 2023'!$A$5:$N$132,11,FALSE),"-")</f>
        <v>-</v>
      </c>
      <c r="L74" s="13" t="str">
        <f>IFERROR(VLOOKUP(B74,'2.1 Bilan Fibres végétales 2023'!$A$5:$N$132,12,FALSE),"-")</f>
        <v>-</v>
      </c>
      <c r="M74" s="13" t="str">
        <f>IFERROR(VLOOKUP(B74,'2.1 Bilan Fibres végétales 2023'!$A$5:$N$132,13,FALSE),"-")</f>
        <v>-</v>
      </c>
      <c r="N74" s="13" t="str">
        <f>IFERROR(VLOOKUP(B74,'2.1 Bilan Fibres végétales 2023'!$A$5:$N$132,14,FALSE),"-")</f>
        <v>-</v>
      </c>
      <c r="O74" s="13" t="str">
        <f>IFERROR(VLOOKUP(B74,'3.1 Bilan Fibres animales 2023'!$C$6:$F$83,3,FALSE),"-")</f>
        <v>-</v>
      </c>
      <c r="P74" s="13" t="str">
        <f>IFERROR(VLOOKUP(B74,'3.1 Bilan Fibres animales 2023'!$C$6:$F$83,4,FALSE),"-")</f>
        <v>-</v>
      </c>
      <c r="Q74" s="13">
        <f>IFERROR(VLOOKUP(B74,'4.1 Bilan peaux brutes (2023)'!$C$6:$AA$201,20,FALSE),"-")</f>
        <v>745.25718749999999</v>
      </c>
      <c r="R74" s="13">
        <f>IFERROR(VLOOKUP(B74,'4.1 Bilan peaux brutes (2023)'!$C$6:$AA$201,21,FALSE),"-")</f>
        <v>92.269937499999997</v>
      </c>
      <c r="S74" s="13">
        <f>IFERROR(VLOOKUP(B74,'4.1 Bilan peaux brutes (2023)'!$C$6:$AA$201,22,FALSE),"-")</f>
        <v>0.156</v>
      </c>
      <c r="T74" s="13">
        <f>IFERROR(VLOOKUP(B74,'4.1 Bilan peaux brutes (2023)'!$C$6:$AA$201,23,FALSE),"-")</f>
        <v>0.104</v>
      </c>
      <c r="U74" s="13">
        <f>IFERROR(VLOOKUP(B74,'4.1 Bilan peaux brutes (2023)'!$C$6:$AA$201,24,FALSE),"-")</f>
        <v>16.4712</v>
      </c>
      <c r="V74" s="13">
        <f>IFERROR(VLOOKUP(B74,'4.1 Bilan peaux brutes (2023)'!$C$6:$AA$201,25,FALSE),"-")</f>
        <v>10.9808</v>
      </c>
      <c r="W74" s="13" t="s">
        <v>785</v>
      </c>
      <c r="X74" s="13" t="s">
        <v>785</v>
      </c>
      <c r="Y74" s="13" t="s">
        <v>785</v>
      </c>
      <c r="Z74" s="13" t="s">
        <v>785</v>
      </c>
      <c r="AA74" s="13" t="s">
        <v>785</v>
      </c>
      <c r="AB74" s="13" t="s">
        <v>785</v>
      </c>
      <c r="AC74" s="13" t="s">
        <v>785</v>
      </c>
      <c r="AD74" s="13" t="s">
        <v>785</v>
      </c>
    </row>
    <row r="75" spans="2:30" x14ac:dyDescent="0.35">
      <c r="B75" s="13" t="s">
        <v>284</v>
      </c>
      <c r="C75" s="13" t="str">
        <f>IFERROR(VLOOKUP(B75,'2.1 Bilan Fibres végétales 2023'!$A$5:$N$132,3,FALSE),"-")</f>
        <v>-</v>
      </c>
      <c r="D75" s="13">
        <f>IFERROR(VLOOKUP(B75,'2.1 Bilan Fibres végétales 2023'!$A$5:$N$132,4,FALSE),"-")</f>
        <v>0</v>
      </c>
      <c r="E75" s="13" t="str">
        <f>IFERROR(VLOOKUP(B75,'2.1 Bilan Fibres végétales 2023'!$A$5:$N$132,5,FALSE),"-")</f>
        <v>-</v>
      </c>
      <c r="F75" s="13" t="str">
        <f>IFERROR(VLOOKUP(B75,'2.1 Bilan Fibres végétales 2023'!$A$5:$N$132,6,FALSE),"-")</f>
        <v>-</v>
      </c>
      <c r="G75" s="13" t="str">
        <f>IFERROR(VLOOKUP(B75,'2.1 Bilan Fibres végétales 2023'!$A$5:$N$132,7,FALSE),"-")</f>
        <v>-</v>
      </c>
      <c r="H75" s="13">
        <f>IFERROR(VLOOKUP(B75,'2.1 Bilan Fibres végétales 2023'!$A$5:$N$132,8,FALSE),"-")</f>
        <v>0.54</v>
      </c>
      <c r="I75" s="13" t="str">
        <f>IFERROR(VLOOKUP(B75,'2.1 Bilan Fibres végétales 2023'!$A$5:$N$132,9,FALSE),"-")</f>
        <v>-</v>
      </c>
      <c r="J75" s="13" t="str">
        <f>IFERROR(VLOOKUP(B75,'2.1 Bilan Fibres végétales 2023'!$A$5:$N$132,10,FALSE),"-")</f>
        <v>-</v>
      </c>
      <c r="K75" s="13" t="str">
        <f>IFERROR(VLOOKUP(B75,'2.1 Bilan Fibres végétales 2023'!$A$5:$N$132,11,FALSE),"-")</f>
        <v>-</v>
      </c>
      <c r="L75" s="13" t="str">
        <f>IFERROR(VLOOKUP(B75,'2.1 Bilan Fibres végétales 2023'!$A$5:$N$132,12,FALSE),"-")</f>
        <v>-</v>
      </c>
      <c r="M75" s="13" t="str">
        <f>IFERROR(VLOOKUP(B75,'2.1 Bilan Fibres végétales 2023'!$A$5:$N$132,13,FALSE),"-")</f>
        <v>-</v>
      </c>
      <c r="N75" s="13">
        <f>IFERROR(VLOOKUP(B75,'2.1 Bilan Fibres végétales 2023'!$A$5:$N$132,14,FALSE),"-")</f>
        <v>0</v>
      </c>
      <c r="O75" s="13">
        <f>IFERROR(VLOOKUP(B75,'3.1 Bilan Fibres animales 2023'!$C$6:$F$83,3,FALSE),"-")</f>
        <v>0</v>
      </c>
      <c r="P75" s="13">
        <f>IFERROR(VLOOKUP(B75,'3.1 Bilan Fibres animales 2023'!$C$6:$F$83,4,FALSE),"-")</f>
        <v>10</v>
      </c>
      <c r="Q75" s="13">
        <f>IFERROR(VLOOKUP(B75,'4.1 Bilan peaux brutes (2023)'!$C$6:$AA$201,20,FALSE),"-")</f>
        <v>27796.160437499999</v>
      </c>
      <c r="R75" s="13">
        <f>IFERROR(VLOOKUP(B75,'4.1 Bilan peaux brutes (2023)'!$C$6:$AA$201,21,FALSE),"-")</f>
        <v>3441.4293874999998</v>
      </c>
      <c r="S75" s="13">
        <f>IFERROR(VLOOKUP(B75,'4.1 Bilan peaux brutes (2023)'!$C$6:$AA$201,22,FALSE),"-")</f>
        <v>4.0110000000000001</v>
      </c>
      <c r="T75" s="13">
        <f>IFERROR(VLOOKUP(B75,'4.1 Bilan peaux brutes (2023)'!$C$6:$AA$201,23,FALSE),"-")</f>
        <v>2.6739999999999999</v>
      </c>
      <c r="U75" s="13">
        <f>IFERROR(VLOOKUP(B75,'4.1 Bilan peaux brutes (2023)'!$C$6:$AA$201,24,FALSE),"-")</f>
        <v>1.4304000000000001</v>
      </c>
      <c r="V75" s="13">
        <f>IFERROR(VLOOKUP(B75,'4.1 Bilan peaux brutes (2023)'!$C$6:$AA$201,25,FALSE),"-")</f>
        <v>0.9536</v>
      </c>
      <c r="W75" s="13">
        <v>711000</v>
      </c>
      <c r="X75" s="13">
        <v>67000</v>
      </c>
      <c r="Y75" s="13">
        <v>31300</v>
      </c>
      <c r="Z75" s="13">
        <v>14100</v>
      </c>
      <c r="AA75" s="13">
        <v>63000</v>
      </c>
      <c r="AB75" s="13">
        <v>2000</v>
      </c>
      <c r="AC75" s="13">
        <v>3000</v>
      </c>
      <c r="AD75" s="13">
        <v>10000</v>
      </c>
    </row>
    <row r="76" spans="2:30" x14ac:dyDescent="0.35">
      <c r="B76" s="13" t="s">
        <v>286</v>
      </c>
      <c r="C76" s="13" t="str">
        <f>IFERROR(VLOOKUP(B76,'2.1 Bilan Fibres végétales 2023'!$A$5:$N$132,3,FALSE),"-")</f>
        <v>-</v>
      </c>
      <c r="D76" s="13" t="str">
        <f>IFERROR(VLOOKUP(B76,'2.1 Bilan Fibres végétales 2023'!$A$5:$N$132,4,FALSE),"-")</f>
        <v>-</v>
      </c>
      <c r="E76" s="13" t="str">
        <f>IFERROR(VLOOKUP(B76,'2.1 Bilan Fibres végétales 2023'!$A$5:$N$132,5,FALSE),"-")</f>
        <v>-</v>
      </c>
      <c r="F76" s="13" t="str">
        <f>IFERROR(VLOOKUP(B76,'2.1 Bilan Fibres végétales 2023'!$A$5:$N$132,6,FALSE),"-")</f>
        <v>-</v>
      </c>
      <c r="G76" s="13" t="str">
        <f>IFERROR(VLOOKUP(B76,'2.1 Bilan Fibres végétales 2023'!$A$5:$N$132,7,FALSE),"-")</f>
        <v>-</v>
      </c>
      <c r="H76" s="13" t="str">
        <f>IFERROR(VLOOKUP(B76,'2.1 Bilan Fibres végétales 2023'!$A$5:$N$132,8,FALSE),"-")</f>
        <v>-</v>
      </c>
      <c r="I76" s="13" t="str">
        <f>IFERROR(VLOOKUP(B76,'2.1 Bilan Fibres végétales 2023'!$A$5:$N$132,9,FALSE),"-")</f>
        <v>-</v>
      </c>
      <c r="J76" s="13" t="str">
        <f>IFERROR(VLOOKUP(B76,'2.1 Bilan Fibres végétales 2023'!$A$5:$N$132,10,FALSE),"-")</f>
        <v>-</v>
      </c>
      <c r="K76" s="13" t="str">
        <f>IFERROR(VLOOKUP(B76,'2.1 Bilan Fibres végétales 2023'!$A$5:$N$132,11,FALSE),"-")</f>
        <v>-</v>
      </c>
      <c r="L76" s="13" t="str">
        <f>IFERROR(VLOOKUP(B76,'2.1 Bilan Fibres végétales 2023'!$A$5:$N$132,12,FALSE),"-")</f>
        <v>-</v>
      </c>
      <c r="M76" s="13" t="str">
        <f>IFERROR(VLOOKUP(B76,'2.1 Bilan Fibres végétales 2023'!$A$5:$N$132,13,FALSE),"-")</f>
        <v>-</v>
      </c>
      <c r="N76" s="13" t="str">
        <f>IFERROR(VLOOKUP(B76,'2.1 Bilan Fibres végétales 2023'!$A$5:$N$132,14,FALSE),"-")</f>
        <v>-</v>
      </c>
      <c r="O76" s="13">
        <f>IFERROR(VLOOKUP(B76,'3.1 Bilan Fibres animales 2023'!$C$6:$F$83,3,FALSE),"-")</f>
        <v>4689.37</v>
      </c>
      <c r="P76" s="13" t="str">
        <f>IFERROR(VLOOKUP(B76,'3.1 Bilan Fibres animales 2023'!$C$6:$F$83,4,FALSE),"-")</f>
        <v>-</v>
      </c>
      <c r="Q76" s="13">
        <f>IFERROR(VLOOKUP(B76,'4.1 Bilan peaux brutes (2023)'!$C$6:$AA$201,20,FALSE),"-")</f>
        <v>3912.7685624999999</v>
      </c>
      <c r="R76" s="13">
        <f>IFERROR(VLOOKUP(B76,'4.1 Bilan peaux brutes (2023)'!$C$6:$AA$201,21,FALSE),"-")</f>
        <v>484.43801250000001</v>
      </c>
      <c r="S76" s="13">
        <f>IFERROR(VLOOKUP(B76,'4.1 Bilan peaux brutes (2023)'!$C$6:$AA$201,22,FALSE),"-")</f>
        <v>1339.6224000000002</v>
      </c>
      <c r="T76" s="13">
        <f>IFERROR(VLOOKUP(B76,'4.1 Bilan peaux brutes (2023)'!$C$6:$AA$201,23,FALSE),"-")</f>
        <v>893.08160000000009</v>
      </c>
      <c r="U76" s="13">
        <f>IFERROR(VLOOKUP(B76,'4.1 Bilan peaux brutes (2023)'!$C$6:$AA$201,24,FALSE),"-")</f>
        <v>294.9744</v>
      </c>
      <c r="V76" s="13">
        <f>IFERROR(VLOOKUP(B76,'4.1 Bilan peaux brutes (2023)'!$C$6:$AA$201,25,FALSE),"-")</f>
        <v>196.64959999999999</v>
      </c>
      <c r="W76" s="13" t="s">
        <v>785</v>
      </c>
      <c r="X76" s="13" t="s">
        <v>785</v>
      </c>
      <c r="Y76" s="13" t="s">
        <v>785</v>
      </c>
      <c r="Z76" s="13" t="s">
        <v>785</v>
      </c>
      <c r="AA76" s="13" t="s">
        <v>785</v>
      </c>
      <c r="AB76" s="13" t="s">
        <v>785</v>
      </c>
      <c r="AC76" s="13" t="s">
        <v>785</v>
      </c>
      <c r="AD76" s="13" t="s">
        <v>785</v>
      </c>
    </row>
    <row r="77" spans="2:30" x14ac:dyDescent="0.35">
      <c r="B77" s="13" t="s">
        <v>287</v>
      </c>
      <c r="C77" s="13">
        <f>IFERROR(VLOOKUP(B77,'2.1 Bilan Fibres végétales 2023'!$A$5:$N$132,3,FALSE),"-")</f>
        <v>109241</v>
      </c>
      <c r="D77" s="13" t="str">
        <f>IFERROR(VLOOKUP(B77,'2.1 Bilan Fibres végétales 2023'!$A$5:$N$132,4,FALSE),"-")</f>
        <v>-</v>
      </c>
      <c r="E77" s="13" t="str">
        <f>IFERROR(VLOOKUP(B77,'2.1 Bilan Fibres végétales 2023'!$A$5:$N$132,5,FALSE),"-")</f>
        <v>-</v>
      </c>
      <c r="F77" s="13" t="str">
        <f>IFERROR(VLOOKUP(B77,'2.1 Bilan Fibres végétales 2023'!$A$5:$N$132,6,FALSE),"-")</f>
        <v>-</v>
      </c>
      <c r="G77" s="13" t="str">
        <f>IFERROR(VLOOKUP(B77,'2.1 Bilan Fibres végétales 2023'!$A$5:$N$132,7,FALSE),"-")</f>
        <v>-</v>
      </c>
      <c r="H77" s="13" t="str">
        <f>IFERROR(VLOOKUP(B77,'2.1 Bilan Fibres végétales 2023'!$A$5:$N$132,8,FALSE),"-")</f>
        <v>-</v>
      </c>
      <c r="I77" s="13" t="str">
        <f>IFERROR(VLOOKUP(B77,'2.1 Bilan Fibres végétales 2023'!$A$5:$N$132,9,FALSE),"-")</f>
        <v>-</v>
      </c>
      <c r="J77" s="13" t="str">
        <f>IFERROR(VLOOKUP(B77,'2.1 Bilan Fibres végétales 2023'!$A$5:$N$132,10,FALSE),"-")</f>
        <v>-</v>
      </c>
      <c r="K77" s="13" t="str">
        <f>IFERROR(VLOOKUP(B77,'2.1 Bilan Fibres végétales 2023'!$A$5:$N$132,11,FALSE),"-")</f>
        <v>-</v>
      </c>
      <c r="L77" s="13" t="str">
        <f>IFERROR(VLOOKUP(B77,'2.1 Bilan Fibres végétales 2023'!$A$5:$N$132,12,FALSE),"-")</f>
        <v>-</v>
      </c>
      <c r="M77" s="13" t="str">
        <f>IFERROR(VLOOKUP(B77,'2.1 Bilan Fibres végétales 2023'!$A$5:$N$132,13,FALSE),"-")</f>
        <v>-</v>
      </c>
      <c r="N77" s="13" t="str">
        <f>IFERROR(VLOOKUP(B77,'2.1 Bilan Fibres végétales 2023'!$A$5:$N$132,14,FALSE),"-")</f>
        <v>-</v>
      </c>
      <c r="O77" s="13">
        <f>IFERROR(VLOOKUP(B77,'3.1 Bilan Fibres animales 2023'!$C$6:$F$83,3,FALSE),"-")</f>
        <v>36642.800000000003</v>
      </c>
      <c r="P77" s="13" t="str">
        <f>IFERROR(VLOOKUP(B77,'3.1 Bilan Fibres animales 2023'!$C$6:$F$83,4,FALSE),"-")</f>
        <v>-</v>
      </c>
      <c r="Q77" s="13">
        <f>IFERROR(VLOOKUP(B77,'4.1 Bilan peaux brutes (2023)'!$C$6:$AA$201,20,FALSE),"-")</f>
        <v>56239.05</v>
      </c>
      <c r="R77" s="13">
        <f>IFERROR(VLOOKUP(B77,'4.1 Bilan peaux brutes (2023)'!$C$6:$AA$201,21,FALSE),"-")</f>
        <v>6962.93</v>
      </c>
      <c r="S77" s="13">
        <f>IFERROR(VLOOKUP(B77,'4.1 Bilan peaux brutes (2023)'!$C$6:$AA$201,22,FALSE),"-")</f>
        <v>4044.8862000000004</v>
      </c>
      <c r="T77" s="13">
        <f>IFERROR(VLOOKUP(B77,'4.1 Bilan peaux brutes (2023)'!$C$6:$AA$201,23,FALSE),"-")</f>
        <v>2696.5908000000004</v>
      </c>
      <c r="U77" s="13">
        <f>IFERROR(VLOOKUP(B77,'4.1 Bilan peaux brutes (2023)'!$C$6:$AA$201,24,FALSE),"-")</f>
        <v>550.55100000000004</v>
      </c>
      <c r="V77" s="13">
        <f>IFERROR(VLOOKUP(B77,'4.1 Bilan peaux brutes (2023)'!$C$6:$AA$201,25,FALSE),"-")</f>
        <v>367.03399999999999</v>
      </c>
      <c r="W77" s="13" t="s">
        <v>785</v>
      </c>
      <c r="X77" s="13" t="s">
        <v>785</v>
      </c>
      <c r="Y77" s="13" t="s">
        <v>785</v>
      </c>
      <c r="Z77" s="13" t="s">
        <v>785</v>
      </c>
      <c r="AA77" s="13" t="s">
        <v>785</v>
      </c>
      <c r="AB77" s="13" t="s">
        <v>785</v>
      </c>
      <c r="AC77" s="13" t="s">
        <v>785</v>
      </c>
      <c r="AD77" s="13" t="s">
        <v>785</v>
      </c>
    </row>
    <row r="78" spans="2:30" x14ac:dyDescent="0.35">
      <c r="B78" s="13" t="s">
        <v>288</v>
      </c>
      <c r="C78" s="13">
        <f>IFERROR(VLOOKUP(B78,'2.1 Bilan Fibres végétales 2023'!$A$5:$N$132,3,FALSE),"-")</f>
        <v>1370</v>
      </c>
      <c r="D78" s="13" t="str">
        <f>IFERROR(VLOOKUP(B78,'2.1 Bilan Fibres végétales 2023'!$A$5:$N$132,4,FALSE),"-")</f>
        <v>-</v>
      </c>
      <c r="E78" s="13" t="str">
        <f>IFERROR(VLOOKUP(B78,'2.1 Bilan Fibres végétales 2023'!$A$5:$N$132,5,FALSE),"-")</f>
        <v>-</v>
      </c>
      <c r="F78" s="13" t="str">
        <f>IFERROR(VLOOKUP(B78,'2.1 Bilan Fibres végétales 2023'!$A$5:$N$132,6,FALSE),"-")</f>
        <v>-</v>
      </c>
      <c r="G78" s="13" t="str">
        <f>IFERROR(VLOOKUP(B78,'2.1 Bilan Fibres végétales 2023'!$A$5:$N$132,7,FALSE),"-")</f>
        <v>-</v>
      </c>
      <c r="H78" s="13" t="str">
        <f>IFERROR(VLOOKUP(B78,'2.1 Bilan Fibres végétales 2023'!$A$5:$N$132,8,FALSE),"-")</f>
        <v>-</v>
      </c>
      <c r="I78" s="13">
        <f>IFERROR(VLOOKUP(B78,'2.1 Bilan Fibres végétales 2023'!$A$5:$N$132,9,FALSE),"-")</f>
        <v>25577</v>
      </c>
      <c r="J78" s="13" t="str">
        <f>IFERROR(VLOOKUP(B78,'2.1 Bilan Fibres végétales 2023'!$A$5:$N$132,10,FALSE),"-")</f>
        <v>-</v>
      </c>
      <c r="K78" s="13">
        <f>IFERROR(VLOOKUP(B78,'2.1 Bilan Fibres végétales 2023'!$A$5:$N$132,11,FALSE),"-")</f>
        <v>51.93</v>
      </c>
      <c r="L78" s="13" t="str">
        <f>IFERROR(VLOOKUP(B78,'2.1 Bilan Fibres végétales 2023'!$A$5:$N$132,12,FALSE),"-")</f>
        <v>-</v>
      </c>
      <c r="M78" s="13" t="str">
        <f>IFERROR(VLOOKUP(B78,'2.1 Bilan Fibres végétales 2023'!$A$5:$N$132,13,FALSE),"-")</f>
        <v>-</v>
      </c>
      <c r="N78" s="13" t="str">
        <f>IFERROR(VLOOKUP(B78,'2.1 Bilan Fibres végétales 2023'!$A$5:$N$132,14,FALSE),"-")</f>
        <v>-</v>
      </c>
      <c r="O78" s="13">
        <f>IFERROR(VLOOKUP(B78,'3.1 Bilan Fibres animales 2023'!$C$6:$F$83,3,FALSE),"-")</f>
        <v>2167.9499999999998</v>
      </c>
      <c r="P78" s="13" t="str">
        <f>IFERROR(VLOOKUP(B78,'3.1 Bilan Fibres animales 2023'!$C$6:$F$83,4,FALSE),"-")</f>
        <v>-</v>
      </c>
      <c r="Q78" s="13">
        <f>IFERROR(VLOOKUP(B78,'4.1 Bilan peaux brutes (2023)'!$C$6:$AA$201,20,FALSE),"-")</f>
        <v>47463.543749999997</v>
      </c>
      <c r="R78" s="13">
        <f>IFERROR(VLOOKUP(B78,'4.1 Bilan peaux brutes (2023)'!$C$6:$AA$201,21,FALSE),"-")</f>
        <v>5876.4387500000003</v>
      </c>
      <c r="S78" s="13">
        <f>IFERROR(VLOOKUP(B78,'4.1 Bilan peaux brutes (2023)'!$C$6:$AA$201,22,FALSE),"-")</f>
        <v>2067.6558000000005</v>
      </c>
      <c r="T78" s="13">
        <f>IFERROR(VLOOKUP(B78,'4.1 Bilan peaux brutes (2023)'!$C$6:$AA$201,23,FALSE),"-")</f>
        <v>1378.4372000000001</v>
      </c>
      <c r="U78" s="13">
        <f>IFERROR(VLOOKUP(B78,'4.1 Bilan peaux brutes (2023)'!$C$6:$AA$201,24,FALSE),"-")</f>
        <v>3876.0714000000003</v>
      </c>
      <c r="V78" s="13">
        <f>IFERROR(VLOOKUP(B78,'4.1 Bilan peaux brutes (2023)'!$C$6:$AA$201,25,FALSE),"-")</f>
        <v>2584.0475999999999</v>
      </c>
      <c r="W78" s="13" t="s">
        <v>785</v>
      </c>
      <c r="X78" s="13" t="s">
        <v>785</v>
      </c>
      <c r="Y78" s="13" t="s">
        <v>785</v>
      </c>
      <c r="Z78" s="13" t="s">
        <v>785</v>
      </c>
      <c r="AA78" s="13" t="s">
        <v>785</v>
      </c>
      <c r="AB78" s="13" t="s">
        <v>785</v>
      </c>
      <c r="AC78" s="13" t="s">
        <v>785</v>
      </c>
      <c r="AD78" s="13" t="s">
        <v>785</v>
      </c>
    </row>
    <row r="79" spans="2:30" x14ac:dyDescent="0.35">
      <c r="B79" s="13" t="s">
        <v>289</v>
      </c>
      <c r="C79" s="13">
        <f>IFERROR(VLOOKUP(B79,'2.1 Bilan Fibres végétales 2023'!$A$5:$N$132,3,FALSE),"-")</f>
        <v>18547</v>
      </c>
      <c r="D79" s="13" t="str">
        <f>IFERROR(VLOOKUP(B79,'2.1 Bilan Fibres végétales 2023'!$A$5:$N$132,4,FALSE),"-")</f>
        <v>-</v>
      </c>
      <c r="E79" s="13" t="str">
        <f>IFERROR(VLOOKUP(B79,'2.1 Bilan Fibres végétales 2023'!$A$5:$N$132,5,FALSE),"-")</f>
        <v>-</v>
      </c>
      <c r="F79" s="13" t="str">
        <f>IFERROR(VLOOKUP(B79,'2.1 Bilan Fibres végétales 2023'!$A$5:$N$132,6,FALSE),"-")</f>
        <v>-</v>
      </c>
      <c r="G79" s="13" t="str">
        <f>IFERROR(VLOOKUP(B79,'2.1 Bilan Fibres végétales 2023'!$A$5:$N$132,7,FALSE),"-")</f>
        <v>-</v>
      </c>
      <c r="H79" s="13" t="str">
        <f>IFERROR(VLOOKUP(B79,'2.1 Bilan Fibres végétales 2023'!$A$5:$N$132,8,FALSE),"-")</f>
        <v>-</v>
      </c>
      <c r="I79" s="13" t="str">
        <f>IFERROR(VLOOKUP(B79,'2.1 Bilan Fibres végétales 2023'!$A$5:$N$132,9,FALSE),"-")</f>
        <v>-</v>
      </c>
      <c r="J79" s="13" t="str">
        <f>IFERROR(VLOOKUP(B79,'2.1 Bilan Fibres végétales 2023'!$A$5:$N$132,10,FALSE),"-")</f>
        <v>-</v>
      </c>
      <c r="K79" s="13" t="str">
        <f>IFERROR(VLOOKUP(B79,'2.1 Bilan Fibres végétales 2023'!$A$5:$N$132,11,FALSE),"-")</f>
        <v>-</v>
      </c>
      <c r="L79" s="13" t="str">
        <f>IFERROR(VLOOKUP(B79,'2.1 Bilan Fibres végétales 2023'!$A$5:$N$132,12,FALSE),"-")</f>
        <v>-</v>
      </c>
      <c r="M79" s="13" t="str">
        <f>IFERROR(VLOOKUP(B79,'2.1 Bilan Fibres végétales 2023'!$A$5:$N$132,13,FALSE),"-")</f>
        <v>-</v>
      </c>
      <c r="N79" s="13" t="str">
        <f>IFERROR(VLOOKUP(B79,'2.1 Bilan Fibres végétales 2023'!$A$5:$N$132,14,FALSE),"-")</f>
        <v>-</v>
      </c>
      <c r="O79" s="13">
        <f>IFERROR(VLOOKUP(B79,'3.1 Bilan Fibres animales 2023'!$C$6:$F$83,3,FALSE),"-")</f>
        <v>11801.99</v>
      </c>
      <c r="P79" s="13">
        <f>IFERROR(VLOOKUP(B79,'3.1 Bilan Fibres animales 2023'!$C$6:$F$83,4,FALSE),"-")</f>
        <v>47.97</v>
      </c>
      <c r="Q79" s="13">
        <f>IFERROR(VLOOKUP(B79,'4.1 Bilan peaux brutes (2023)'!$C$6:$AA$201,20,FALSE),"-")</f>
        <v>14065.3734375</v>
      </c>
      <c r="R79" s="13">
        <f>IFERROR(VLOOKUP(B79,'4.1 Bilan peaux brutes (2023)'!$C$6:$AA$201,21,FALSE),"-")</f>
        <v>1741.4271874999999</v>
      </c>
      <c r="S79" s="13">
        <f>IFERROR(VLOOKUP(B79,'4.1 Bilan peaux brutes (2023)'!$C$6:$AA$201,22,FALSE),"-")</f>
        <v>1554.7764000000002</v>
      </c>
      <c r="T79" s="13">
        <f>IFERROR(VLOOKUP(B79,'4.1 Bilan peaux brutes (2023)'!$C$6:$AA$201,23,FALSE),"-")</f>
        <v>1036.5176000000001</v>
      </c>
      <c r="U79" s="13">
        <f>IFERROR(VLOOKUP(B79,'4.1 Bilan peaux brutes (2023)'!$C$6:$AA$201,24,FALSE),"-")</f>
        <v>185.7492</v>
      </c>
      <c r="V79" s="13">
        <f>IFERROR(VLOOKUP(B79,'4.1 Bilan peaux brutes (2023)'!$C$6:$AA$201,25,FALSE),"-")</f>
        <v>123.83280000000001</v>
      </c>
      <c r="W79" s="13" t="s">
        <v>785</v>
      </c>
      <c r="X79" s="13" t="s">
        <v>785</v>
      </c>
      <c r="Y79" s="13" t="s">
        <v>785</v>
      </c>
      <c r="Z79" s="13" t="s">
        <v>785</v>
      </c>
      <c r="AA79" s="13" t="s">
        <v>785</v>
      </c>
      <c r="AB79" s="13" t="s">
        <v>785</v>
      </c>
      <c r="AC79" s="13" t="s">
        <v>785</v>
      </c>
      <c r="AD79" s="13" t="s">
        <v>785</v>
      </c>
    </row>
    <row r="80" spans="2:30" x14ac:dyDescent="0.35">
      <c r="B80" s="13" t="s">
        <v>290</v>
      </c>
      <c r="C80" s="13" t="str">
        <f>IFERROR(VLOOKUP(B80,'2.1 Bilan Fibres végétales 2023'!$A$5:$N$132,3,FALSE),"-")</f>
        <v>-</v>
      </c>
      <c r="D80" s="13" t="str">
        <f>IFERROR(VLOOKUP(B80,'2.1 Bilan Fibres végétales 2023'!$A$5:$N$132,4,FALSE),"-")</f>
        <v>-</v>
      </c>
      <c r="E80" s="13" t="str">
        <f>IFERROR(VLOOKUP(B80,'2.1 Bilan Fibres végétales 2023'!$A$5:$N$132,5,FALSE),"-")</f>
        <v>-</v>
      </c>
      <c r="F80" s="13" t="str">
        <f>IFERROR(VLOOKUP(B80,'2.1 Bilan Fibres végétales 2023'!$A$5:$N$132,6,FALSE),"-")</f>
        <v>-</v>
      </c>
      <c r="G80" s="13" t="str">
        <f>IFERROR(VLOOKUP(B80,'2.1 Bilan Fibres végétales 2023'!$A$5:$N$132,7,FALSE),"-")</f>
        <v>-</v>
      </c>
      <c r="H80" s="13" t="str">
        <f>IFERROR(VLOOKUP(B80,'2.1 Bilan Fibres végétales 2023'!$A$5:$N$132,8,FALSE),"-")</f>
        <v>-</v>
      </c>
      <c r="I80" s="13" t="str">
        <f>IFERROR(VLOOKUP(B80,'2.1 Bilan Fibres végétales 2023'!$A$5:$N$132,9,FALSE),"-")</f>
        <v>-</v>
      </c>
      <c r="J80" s="13" t="str">
        <f>IFERROR(VLOOKUP(B80,'2.1 Bilan Fibres végétales 2023'!$A$5:$N$132,10,FALSE),"-")</f>
        <v>-</v>
      </c>
      <c r="K80" s="13" t="str">
        <f>IFERROR(VLOOKUP(B80,'2.1 Bilan Fibres végétales 2023'!$A$5:$N$132,11,FALSE),"-")</f>
        <v>-</v>
      </c>
      <c r="L80" s="13" t="str">
        <f>IFERROR(VLOOKUP(B80,'2.1 Bilan Fibres végétales 2023'!$A$5:$N$132,12,FALSE),"-")</f>
        <v>-</v>
      </c>
      <c r="M80" s="13" t="str">
        <f>IFERROR(VLOOKUP(B80,'2.1 Bilan Fibres végétales 2023'!$A$5:$N$132,13,FALSE),"-")</f>
        <v>-</v>
      </c>
      <c r="N80" s="13" t="str">
        <f>IFERROR(VLOOKUP(B80,'2.1 Bilan Fibres végétales 2023'!$A$5:$N$132,14,FALSE),"-")</f>
        <v>-</v>
      </c>
      <c r="O80" s="13">
        <f>IFERROR(VLOOKUP(B80,'3.1 Bilan Fibres animales 2023'!$C$6:$F$83,3,FALSE),"-")</f>
        <v>1024.47</v>
      </c>
      <c r="P80" s="13" t="str">
        <f>IFERROR(VLOOKUP(B80,'3.1 Bilan Fibres animales 2023'!$C$6:$F$83,4,FALSE),"-")</f>
        <v>-</v>
      </c>
      <c r="Q80" s="13">
        <f>IFERROR(VLOOKUP(B80,'4.1 Bilan peaux brutes (2023)'!$C$6:$AA$201,20,FALSE),"-")</f>
        <v>175.21087499999999</v>
      </c>
      <c r="R80" s="13">
        <f>IFERROR(VLOOKUP(B80,'4.1 Bilan peaux brutes (2023)'!$C$6:$AA$201,21,FALSE),"-")</f>
        <v>21.692774999999997</v>
      </c>
      <c r="S80" s="13">
        <f>IFERROR(VLOOKUP(B80,'4.1 Bilan peaux brutes (2023)'!$C$6:$AA$201,22,FALSE),"-")</f>
        <v>1837.3752000000002</v>
      </c>
      <c r="T80" s="13">
        <f>IFERROR(VLOOKUP(B80,'4.1 Bilan peaux brutes (2023)'!$C$6:$AA$201,23,FALSE),"-")</f>
        <v>1224.9168</v>
      </c>
      <c r="U80" s="13">
        <f>IFERROR(VLOOKUP(B80,'4.1 Bilan peaux brutes (2023)'!$C$6:$AA$201,24,FALSE),"-")</f>
        <v>23.3964</v>
      </c>
      <c r="V80" s="13">
        <f>IFERROR(VLOOKUP(B80,'4.1 Bilan peaux brutes (2023)'!$C$6:$AA$201,25,FALSE),"-")</f>
        <v>15.5976</v>
      </c>
      <c r="W80" s="13" t="s">
        <v>785</v>
      </c>
      <c r="X80" s="13" t="s">
        <v>785</v>
      </c>
      <c r="Y80" s="13" t="s">
        <v>785</v>
      </c>
      <c r="Z80" s="13" t="s">
        <v>785</v>
      </c>
      <c r="AA80" s="13" t="s">
        <v>785</v>
      </c>
      <c r="AB80" s="13" t="s">
        <v>785</v>
      </c>
      <c r="AC80" s="13" t="s">
        <v>785</v>
      </c>
      <c r="AD80" s="13" t="s">
        <v>785</v>
      </c>
    </row>
    <row r="81" spans="2:30" x14ac:dyDescent="0.35">
      <c r="B81" s="13" t="s">
        <v>670</v>
      </c>
      <c r="C81" s="13" t="str">
        <f>IFERROR(VLOOKUP(B81,'2.1 Bilan Fibres végétales 2023'!$A$5:$N$132,3,FALSE),"-")</f>
        <v>-</v>
      </c>
      <c r="D81" s="13" t="str">
        <f>IFERROR(VLOOKUP(B81,'2.1 Bilan Fibres végétales 2023'!$A$5:$N$132,4,FALSE),"-")</f>
        <v>-</v>
      </c>
      <c r="E81" s="13" t="str">
        <f>IFERROR(VLOOKUP(B81,'2.1 Bilan Fibres végétales 2023'!$A$5:$N$132,5,FALSE),"-")</f>
        <v>-</v>
      </c>
      <c r="F81" s="13" t="str">
        <f>IFERROR(VLOOKUP(B81,'2.1 Bilan Fibres végétales 2023'!$A$5:$N$132,6,FALSE),"-")</f>
        <v>-</v>
      </c>
      <c r="G81" s="13" t="str">
        <f>IFERROR(VLOOKUP(B81,'2.1 Bilan Fibres végétales 2023'!$A$5:$N$132,7,FALSE),"-")</f>
        <v>-</v>
      </c>
      <c r="H81" s="13" t="str">
        <f>IFERROR(VLOOKUP(B81,'2.1 Bilan Fibres végétales 2023'!$A$5:$N$132,8,FALSE),"-")</f>
        <v>-</v>
      </c>
      <c r="I81" s="13" t="str">
        <f>IFERROR(VLOOKUP(B81,'2.1 Bilan Fibres végétales 2023'!$A$5:$N$132,9,FALSE),"-")</f>
        <v>-</v>
      </c>
      <c r="J81" s="13" t="str">
        <f>IFERROR(VLOOKUP(B81,'2.1 Bilan Fibres végétales 2023'!$A$5:$N$132,10,FALSE),"-")</f>
        <v>-</v>
      </c>
      <c r="K81" s="13" t="str">
        <f>IFERROR(VLOOKUP(B81,'2.1 Bilan Fibres végétales 2023'!$A$5:$N$132,11,FALSE),"-")</f>
        <v>-</v>
      </c>
      <c r="L81" s="13" t="str">
        <f>IFERROR(VLOOKUP(B81,'2.1 Bilan Fibres végétales 2023'!$A$5:$N$132,12,FALSE),"-")</f>
        <v>-</v>
      </c>
      <c r="M81" s="13" t="str">
        <f>IFERROR(VLOOKUP(B81,'2.1 Bilan Fibres végétales 2023'!$A$5:$N$132,13,FALSE),"-")</f>
        <v>-</v>
      </c>
      <c r="N81" s="13">
        <f>IFERROR(VLOOKUP(B81,'2.1 Bilan Fibres végétales 2023'!$A$5:$N$132,14,FALSE),"-")</f>
        <v>2676.27</v>
      </c>
      <c r="O81" s="13" t="str">
        <f>IFERROR(VLOOKUP(B81,'3.1 Bilan Fibres animales 2023'!$C$6:$F$83,3,FALSE),"-")</f>
        <v>-</v>
      </c>
      <c r="P81" s="13" t="str">
        <f>IFERROR(VLOOKUP(B81,'3.1 Bilan Fibres animales 2023'!$C$6:$F$83,4,FALSE),"-")</f>
        <v>-</v>
      </c>
      <c r="Q81" s="13">
        <f>IFERROR(VLOOKUP(B81,'4.1 Bilan peaux brutes (2023)'!$C$6:$AA$201,20,FALSE),"-")</f>
        <v>8693.1626250000008</v>
      </c>
      <c r="R81" s="13">
        <f>IFERROR(VLOOKUP(B81,'4.1 Bilan peaux brutes (2023)'!$C$6:$AA$201,21,FALSE),"-")</f>
        <v>21.692774999999997</v>
      </c>
      <c r="S81" s="13">
        <f>IFERROR(VLOOKUP(B81,'4.1 Bilan peaux brutes (2023)'!$C$6:$AA$201,22,FALSE),"-")</f>
        <v>40.460999999999999</v>
      </c>
      <c r="T81" s="13">
        <f>IFERROR(VLOOKUP(B81,'4.1 Bilan peaux brutes (2023)'!$C$6:$AA$201,23,FALSE),"-")</f>
        <v>26.974</v>
      </c>
      <c r="U81" s="13">
        <f>IFERROR(VLOOKUP(B81,'4.1 Bilan peaux brutes (2023)'!$C$6:$AA$201,24,FALSE),"-")</f>
        <v>137.16420000000002</v>
      </c>
      <c r="V81" s="13">
        <f>IFERROR(VLOOKUP(B81,'4.1 Bilan peaux brutes (2023)'!$C$6:$AA$201,25,FALSE),"-")</f>
        <v>91.442800000000005</v>
      </c>
      <c r="W81" s="13" t="s">
        <v>785</v>
      </c>
      <c r="X81" s="13" t="s">
        <v>785</v>
      </c>
      <c r="Y81" s="13" t="s">
        <v>785</v>
      </c>
      <c r="Z81" s="13" t="s">
        <v>785</v>
      </c>
      <c r="AA81" s="13" t="s">
        <v>785</v>
      </c>
      <c r="AB81" s="13" t="s">
        <v>785</v>
      </c>
      <c r="AC81" s="13" t="s">
        <v>785</v>
      </c>
      <c r="AD81" s="13" t="s">
        <v>785</v>
      </c>
    </row>
    <row r="82" spans="2:30" x14ac:dyDescent="0.35">
      <c r="B82" s="13" t="s">
        <v>291</v>
      </c>
      <c r="C82" s="13" t="str">
        <f>IFERROR(VLOOKUP(B82,'2.1 Bilan Fibres végétales 2023'!$A$5:$N$132,3,FALSE),"-")</f>
        <v>-</v>
      </c>
      <c r="D82" s="13" t="str">
        <f>IFERROR(VLOOKUP(B82,'2.1 Bilan Fibres végétales 2023'!$A$5:$N$132,4,FALSE),"-")</f>
        <v>-</v>
      </c>
      <c r="E82" s="13" t="str">
        <f>IFERROR(VLOOKUP(B82,'2.1 Bilan Fibres végétales 2023'!$A$5:$N$132,5,FALSE),"-")</f>
        <v>-</v>
      </c>
      <c r="F82" s="13" t="str">
        <f>IFERROR(VLOOKUP(B82,'2.1 Bilan Fibres végétales 2023'!$A$5:$N$132,6,FALSE),"-")</f>
        <v>-</v>
      </c>
      <c r="G82" s="13" t="str">
        <f>IFERROR(VLOOKUP(B82,'2.1 Bilan Fibres végétales 2023'!$A$5:$N$132,7,FALSE),"-")</f>
        <v>-</v>
      </c>
      <c r="H82" s="13" t="str">
        <f>IFERROR(VLOOKUP(B82,'2.1 Bilan Fibres végétales 2023'!$A$5:$N$132,8,FALSE),"-")</f>
        <v>-</v>
      </c>
      <c r="I82" s="13" t="str">
        <f>IFERROR(VLOOKUP(B82,'2.1 Bilan Fibres végétales 2023'!$A$5:$N$132,9,FALSE),"-")</f>
        <v>-</v>
      </c>
      <c r="J82" s="13" t="str">
        <f>IFERROR(VLOOKUP(B82,'2.1 Bilan Fibres végétales 2023'!$A$5:$N$132,10,FALSE),"-")</f>
        <v>-</v>
      </c>
      <c r="K82" s="13" t="str">
        <f>IFERROR(VLOOKUP(B82,'2.1 Bilan Fibres végétales 2023'!$A$5:$N$132,11,FALSE),"-")</f>
        <v>-</v>
      </c>
      <c r="L82" s="13" t="str">
        <f>IFERROR(VLOOKUP(B82,'2.1 Bilan Fibres végétales 2023'!$A$5:$N$132,12,FALSE),"-")</f>
        <v>-</v>
      </c>
      <c r="M82" s="13" t="str">
        <f>IFERROR(VLOOKUP(B82,'2.1 Bilan Fibres végétales 2023'!$A$5:$N$132,13,FALSE),"-")</f>
        <v>-</v>
      </c>
      <c r="N82" s="13" t="str">
        <f>IFERROR(VLOOKUP(B82,'2.1 Bilan Fibres végétales 2023'!$A$5:$N$132,14,FALSE),"-")</f>
        <v>-</v>
      </c>
      <c r="O82" s="13">
        <f>IFERROR(VLOOKUP(B82,'3.1 Bilan Fibres animales 2023'!$C$6:$F$83,3,FALSE),"-")</f>
        <v>3614.19</v>
      </c>
      <c r="P82" s="13" t="str">
        <f>IFERROR(VLOOKUP(B82,'3.1 Bilan Fibres animales 2023'!$C$6:$F$83,4,FALSE),"-")</f>
        <v>-</v>
      </c>
      <c r="Q82" s="13">
        <f>IFERROR(VLOOKUP(B82,'4.1 Bilan peaux brutes (2023)'!$C$6:$AA$201,20,FALSE),"-")</f>
        <v>189.02625</v>
      </c>
      <c r="R82" s="13">
        <f>IFERROR(VLOOKUP(B82,'4.1 Bilan peaux brutes (2023)'!$C$6:$AA$201,21,FALSE),"-")</f>
        <v>23.40325</v>
      </c>
      <c r="S82" s="13">
        <f>IFERROR(VLOOKUP(B82,'4.1 Bilan peaux brutes (2023)'!$C$6:$AA$201,22,FALSE),"-")</f>
        <v>24.842400000000001</v>
      </c>
      <c r="T82" s="13">
        <f>IFERROR(VLOOKUP(B82,'4.1 Bilan peaux brutes (2023)'!$C$6:$AA$201,23,FALSE),"-")</f>
        <v>16.561600000000002</v>
      </c>
      <c r="U82" s="13">
        <f>IFERROR(VLOOKUP(B82,'4.1 Bilan peaux brutes (2023)'!$C$6:$AA$201,24,FALSE),"-")</f>
        <v>16.995000000000001</v>
      </c>
      <c r="V82" s="13">
        <f>IFERROR(VLOOKUP(B82,'4.1 Bilan peaux brutes (2023)'!$C$6:$AA$201,25,FALSE),"-")</f>
        <v>11.33</v>
      </c>
      <c r="W82" s="13" t="s">
        <v>785</v>
      </c>
      <c r="X82" s="13" t="s">
        <v>785</v>
      </c>
      <c r="Y82" s="13" t="s">
        <v>785</v>
      </c>
      <c r="Z82" s="13" t="s">
        <v>785</v>
      </c>
      <c r="AA82" s="13" t="s">
        <v>785</v>
      </c>
      <c r="AB82" s="13" t="s">
        <v>785</v>
      </c>
      <c r="AC82" s="13" t="s">
        <v>785</v>
      </c>
      <c r="AD82" s="13" t="s">
        <v>785</v>
      </c>
    </row>
    <row r="83" spans="2:30" x14ac:dyDescent="0.35">
      <c r="B83" s="13" t="s">
        <v>293</v>
      </c>
      <c r="C83" s="13" t="str">
        <f>IFERROR(VLOOKUP(B83,'2.1 Bilan Fibres végétales 2023'!$A$5:$N$132,3,FALSE),"-")</f>
        <v>-</v>
      </c>
      <c r="D83" s="13" t="str">
        <f>IFERROR(VLOOKUP(B83,'2.1 Bilan Fibres végétales 2023'!$A$5:$N$132,4,FALSE),"-")</f>
        <v>-</v>
      </c>
      <c r="E83" s="13" t="str">
        <f>IFERROR(VLOOKUP(B83,'2.1 Bilan Fibres végétales 2023'!$A$5:$N$132,5,FALSE),"-")</f>
        <v>-</v>
      </c>
      <c r="F83" s="13" t="str">
        <f>IFERROR(VLOOKUP(B83,'2.1 Bilan Fibres végétales 2023'!$A$5:$N$132,6,FALSE),"-")</f>
        <v>-</v>
      </c>
      <c r="G83" s="13" t="str">
        <f>IFERROR(VLOOKUP(B83,'2.1 Bilan Fibres végétales 2023'!$A$5:$N$132,7,FALSE),"-")</f>
        <v>-</v>
      </c>
      <c r="H83" s="13" t="str">
        <f>IFERROR(VLOOKUP(B83,'2.1 Bilan Fibres végétales 2023'!$A$5:$N$132,8,FALSE),"-")</f>
        <v>-</v>
      </c>
      <c r="I83" s="13" t="str">
        <f>IFERROR(VLOOKUP(B83,'2.1 Bilan Fibres végétales 2023'!$A$5:$N$132,9,FALSE),"-")</f>
        <v>-</v>
      </c>
      <c r="J83" s="13" t="str">
        <f>IFERROR(VLOOKUP(B83,'2.1 Bilan Fibres végétales 2023'!$A$5:$N$132,10,FALSE),"-")</f>
        <v>-</v>
      </c>
      <c r="K83" s="13" t="str">
        <f>IFERROR(VLOOKUP(B83,'2.1 Bilan Fibres végétales 2023'!$A$5:$N$132,11,FALSE),"-")</f>
        <v>-</v>
      </c>
      <c r="L83" s="13" t="str">
        <f>IFERROR(VLOOKUP(B83,'2.1 Bilan Fibres végétales 2023'!$A$5:$N$132,12,FALSE),"-")</f>
        <v>-</v>
      </c>
      <c r="M83" s="13" t="str">
        <f>IFERROR(VLOOKUP(B83,'2.1 Bilan Fibres végétales 2023'!$A$5:$N$132,13,FALSE),"-")</f>
        <v>-</v>
      </c>
      <c r="N83" s="13" t="str">
        <f>IFERROR(VLOOKUP(B83,'2.1 Bilan Fibres végétales 2023'!$A$5:$N$132,14,FALSE),"-")</f>
        <v>-</v>
      </c>
      <c r="O83" s="13" t="str">
        <f>IFERROR(VLOOKUP(B83,'3.1 Bilan Fibres animales 2023'!$C$6:$F$83,3,FALSE),"-")</f>
        <v>-</v>
      </c>
      <c r="P83" s="13" t="str">
        <f>IFERROR(VLOOKUP(B83,'3.1 Bilan Fibres animales 2023'!$C$6:$F$83,4,FALSE),"-")</f>
        <v>-</v>
      </c>
      <c r="Q83" s="13" t="str">
        <f>IFERROR(VLOOKUP(B83,'4.1 Bilan peaux brutes (2023)'!$C$6:$AA$201,20,FALSE),"-")</f>
        <v>-</v>
      </c>
      <c r="R83" s="13" t="str">
        <f>IFERROR(VLOOKUP(B83,'4.1 Bilan peaux brutes (2023)'!$C$6:$AA$201,21,FALSE),"-")</f>
        <v>-</v>
      </c>
      <c r="S83" s="13" t="str">
        <f>IFERROR(VLOOKUP(B83,'4.1 Bilan peaux brutes (2023)'!$C$6:$AA$201,22,FALSE),"-")</f>
        <v>-</v>
      </c>
      <c r="T83" s="13" t="str">
        <f>IFERROR(VLOOKUP(B83,'4.1 Bilan peaux brutes (2023)'!$C$6:$AA$201,23,FALSE),"-")</f>
        <v>-</v>
      </c>
      <c r="U83" s="13" t="str">
        <f>IFERROR(VLOOKUP(B83,'4.1 Bilan peaux brutes (2023)'!$C$6:$AA$201,24,FALSE),"-")</f>
        <v>-</v>
      </c>
      <c r="V83" s="13" t="str">
        <f>IFERROR(VLOOKUP(B83,'4.1 Bilan peaux brutes (2023)'!$C$6:$AA$201,25,FALSE),"-")</f>
        <v>-</v>
      </c>
      <c r="W83" s="13" t="s">
        <v>785</v>
      </c>
      <c r="X83" s="13" t="s">
        <v>785</v>
      </c>
      <c r="Y83" s="13" t="s">
        <v>785</v>
      </c>
      <c r="Z83" s="13" t="s">
        <v>785</v>
      </c>
      <c r="AA83" s="13" t="s">
        <v>785</v>
      </c>
      <c r="AB83" s="13" t="s">
        <v>785</v>
      </c>
      <c r="AC83" s="13" t="s">
        <v>785</v>
      </c>
      <c r="AD83" s="13" t="s">
        <v>785</v>
      </c>
    </row>
    <row r="84" spans="2:30" x14ac:dyDescent="0.35">
      <c r="B84" s="13" t="s">
        <v>294</v>
      </c>
      <c r="C84" s="13" t="str">
        <f>IFERROR(VLOOKUP(B84,'2.1 Bilan Fibres végétales 2023'!$A$5:$N$132,3,FALSE),"-")</f>
        <v>-</v>
      </c>
      <c r="D84" s="13" t="str">
        <f>IFERROR(VLOOKUP(B84,'2.1 Bilan Fibres végétales 2023'!$A$5:$N$132,4,FALSE),"-")</f>
        <v>-</v>
      </c>
      <c r="E84" s="13" t="str">
        <f>IFERROR(VLOOKUP(B84,'2.1 Bilan Fibres végétales 2023'!$A$5:$N$132,5,FALSE),"-")</f>
        <v>-</v>
      </c>
      <c r="F84" s="13" t="str">
        <f>IFERROR(VLOOKUP(B84,'2.1 Bilan Fibres végétales 2023'!$A$5:$N$132,6,FALSE),"-")</f>
        <v>-</v>
      </c>
      <c r="G84" s="13" t="str">
        <f>IFERROR(VLOOKUP(B84,'2.1 Bilan Fibres végétales 2023'!$A$5:$N$132,7,FALSE),"-")</f>
        <v>-</v>
      </c>
      <c r="H84" s="13" t="str">
        <f>IFERROR(VLOOKUP(B84,'2.1 Bilan Fibres végétales 2023'!$A$5:$N$132,8,FALSE),"-")</f>
        <v>-</v>
      </c>
      <c r="I84" s="13" t="str">
        <f>IFERROR(VLOOKUP(B84,'2.1 Bilan Fibres végétales 2023'!$A$5:$N$132,9,FALSE),"-")</f>
        <v>-</v>
      </c>
      <c r="J84" s="13" t="str">
        <f>IFERROR(VLOOKUP(B84,'2.1 Bilan Fibres végétales 2023'!$A$5:$N$132,10,FALSE),"-")</f>
        <v>-</v>
      </c>
      <c r="K84" s="13" t="str">
        <f>IFERROR(VLOOKUP(B84,'2.1 Bilan Fibres végétales 2023'!$A$5:$N$132,11,FALSE),"-")</f>
        <v>-</v>
      </c>
      <c r="L84" s="13" t="str">
        <f>IFERROR(VLOOKUP(B84,'2.1 Bilan Fibres végétales 2023'!$A$5:$N$132,12,FALSE),"-")</f>
        <v>-</v>
      </c>
      <c r="M84" s="13" t="str">
        <f>IFERROR(VLOOKUP(B84,'2.1 Bilan Fibres végétales 2023'!$A$5:$N$132,13,FALSE),"-")</f>
        <v>-</v>
      </c>
      <c r="N84" s="13" t="str">
        <f>IFERROR(VLOOKUP(B84,'2.1 Bilan Fibres végétales 2023'!$A$5:$N$132,14,FALSE),"-")</f>
        <v>-</v>
      </c>
      <c r="O84" s="13">
        <f>IFERROR(VLOOKUP(B84,'3.1 Bilan Fibres animales 2023'!$C$6:$F$83,3,FALSE),"-")</f>
        <v>2831.57</v>
      </c>
      <c r="P84" s="13" t="str">
        <f>IFERROR(VLOOKUP(B84,'3.1 Bilan Fibres animales 2023'!$C$6:$F$83,4,FALSE),"-")</f>
        <v>-</v>
      </c>
      <c r="Q84" s="13">
        <f>IFERROR(VLOOKUP(B84,'4.1 Bilan peaux brutes (2023)'!$C$6:$AA$201,20,FALSE),"-")</f>
        <v>4543.3880625000002</v>
      </c>
      <c r="R84" s="13">
        <f>IFERROR(VLOOKUP(B84,'4.1 Bilan peaux brutes (2023)'!$C$6:$AA$201,21,FALSE),"-")</f>
        <v>562.51471249999986</v>
      </c>
      <c r="S84" s="13">
        <f>IFERROR(VLOOKUP(B84,'4.1 Bilan peaux brutes (2023)'!$C$6:$AA$201,22,FALSE),"-")</f>
        <v>107.1876</v>
      </c>
      <c r="T84" s="13">
        <f>IFERROR(VLOOKUP(B84,'4.1 Bilan peaux brutes (2023)'!$C$6:$AA$201,23,FALSE),"-")</f>
        <v>71.458400000000012</v>
      </c>
      <c r="U84" s="13">
        <f>IFERROR(VLOOKUP(B84,'4.1 Bilan peaux brutes (2023)'!$C$6:$AA$201,24,FALSE),"-")</f>
        <v>71.052000000000007</v>
      </c>
      <c r="V84" s="13">
        <f>IFERROR(VLOOKUP(B84,'4.1 Bilan peaux brutes (2023)'!$C$6:$AA$201,25,FALSE),"-")</f>
        <v>47.368000000000002</v>
      </c>
      <c r="W84" s="13" t="s">
        <v>785</v>
      </c>
      <c r="X84" s="13" t="s">
        <v>785</v>
      </c>
      <c r="Y84" s="13" t="s">
        <v>785</v>
      </c>
      <c r="Z84" s="13" t="s">
        <v>785</v>
      </c>
      <c r="AA84" s="13" t="s">
        <v>785</v>
      </c>
      <c r="AB84" s="13" t="s">
        <v>785</v>
      </c>
      <c r="AC84" s="13" t="s">
        <v>785</v>
      </c>
      <c r="AD84" s="13" t="s">
        <v>785</v>
      </c>
    </row>
    <row r="85" spans="2:30" x14ac:dyDescent="0.35">
      <c r="B85" s="13" t="s">
        <v>296</v>
      </c>
      <c r="C85" s="13" t="str">
        <f>IFERROR(VLOOKUP(B85,'2.1 Bilan Fibres végétales 2023'!$A$5:$N$132,3,FALSE),"-")</f>
        <v>-</v>
      </c>
      <c r="D85" s="13" t="str">
        <f>IFERROR(VLOOKUP(B85,'2.1 Bilan Fibres végétales 2023'!$A$5:$N$132,4,FALSE),"-")</f>
        <v>-</v>
      </c>
      <c r="E85" s="13" t="str">
        <f>IFERROR(VLOOKUP(B85,'2.1 Bilan Fibres végétales 2023'!$A$5:$N$132,5,FALSE),"-")</f>
        <v>-</v>
      </c>
      <c r="F85" s="13" t="str">
        <f>IFERROR(VLOOKUP(B85,'2.1 Bilan Fibres végétales 2023'!$A$5:$N$132,6,FALSE),"-")</f>
        <v>-</v>
      </c>
      <c r="G85" s="13" t="str">
        <f>IFERROR(VLOOKUP(B85,'2.1 Bilan Fibres végétales 2023'!$A$5:$N$132,7,FALSE),"-")</f>
        <v>-</v>
      </c>
      <c r="H85" s="13" t="str">
        <f>IFERROR(VLOOKUP(B85,'2.1 Bilan Fibres végétales 2023'!$A$5:$N$132,8,FALSE),"-")</f>
        <v>-</v>
      </c>
      <c r="I85" s="13" t="str">
        <f>IFERROR(VLOOKUP(B85,'2.1 Bilan Fibres végétales 2023'!$A$5:$N$132,9,FALSE),"-")</f>
        <v>-</v>
      </c>
      <c r="J85" s="13" t="str">
        <f>IFERROR(VLOOKUP(B85,'2.1 Bilan Fibres végétales 2023'!$A$5:$N$132,10,FALSE),"-")</f>
        <v>-</v>
      </c>
      <c r="K85" s="13" t="str">
        <f>IFERROR(VLOOKUP(B85,'2.1 Bilan Fibres végétales 2023'!$A$5:$N$132,11,FALSE),"-")</f>
        <v>-</v>
      </c>
      <c r="L85" s="13" t="str">
        <f>IFERROR(VLOOKUP(B85,'2.1 Bilan Fibres végétales 2023'!$A$5:$N$132,12,FALSE),"-")</f>
        <v>-</v>
      </c>
      <c r="M85" s="13" t="str">
        <f>IFERROR(VLOOKUP(B85,'2.1 Bilan Fibres végétales 2023'!$A$5:$N$132,13,FALSE),"-")</f>
        <v>-</v>
      </c>
      <c r="N85" s="13" t="str">
        <f>IFERROR(VLOOKUP(B85,'2.1 Bilan Fibres végétales 2023'!$A$5:$N$132,14,FALSE),"-")</f>
        <v>-</v>
      </c>
      <c r="O85" s="13">
        <f>IFERROR(VLOOKUP(B85,'3.1 Bilan Fibres animales 2023'!$C$6:$F$83,3,FALSE),"-")</f>
        <v>10334.209999999999</v>
      </c>
      <c r="P85" s="13" t="str">
        <f>IFERROR(VLOOKUP(B85,'3.1 Bilan Fibres animales 2023'!$C$6:$F$83,4,FALSE),"-")</f>
        <v>-</v>
      </c>
      <c r="Q85" s="13">
        <f>IFERROR(VLOOKUP(B85,'4.1 Bilan peaux brutes (2023)'!$C$6:$AA$201,20,FALSE),"-")</f>
        <v>825.10706249999998</v>
      </c>
      <c r="R85" s="13">
        <f>IFERROR(VLOOKUP(B85,'4.1 Bilan peaux brutes (2023)'!$C$6:$AA$201,21,FALSE),"-")</f>
        <v>102.15611249999999</v>
      </c>
      <c r="S85" s="13">
        <f>IFERROR(VLOOKUP(B85,'4.1 Bilan peaux brutes (2023)'!$C$6:$AA$201,22,FALSE),"-")</f>
        <v>1176.162</v>
      </c>
      <c r="T85" s="13">
        <f>IFERROR(VLOOKUP(B85,'4.1 Bilan peaux brutes (2023)'!$C$6:$AA$201,23,FALSE),"-")</f>
        <v>784.10799999999995</v>
      </c>
      <c r="U85" s="13">
        <f>IFERROR(VLOOKUP(B85,'4.1 Bilan peaux brutes (2023)'!$C$6:$AA$201,24,FALSE),"-")</f>
        <v>532.53300000000002</v>
      </c>
      <c r="V85" s="13">
        <f>IFERROR(VLOOKUP(B85,'4.1 Bilan peaux brutes (2023)'!$C$6:$AA$201,25,FALSE),"-")</f>
        <v>355.02199999999999</v>
      </c>
      <c r="W85" s="13" t="s">
        <v>785</v>
      </c>
      <c r="X85" s="13" t="s">
        <v>785</v>
      </c>
      <c r="Y85" s="13" t="s">
        <v>785</v>
      </c>
      <c r="Z85" s="13" t="s">
        <v>785</v>
      </c>
      <c r="AA85" s="13" t="s">
        <v>785</v>
      </c>
      <c r="AB85" s="13" t="s">
        <v>785</v>
      </c>
      <c r="AC85" s="13" t="s">
        <v>785</v>
      </c>
      <c r="AD85" s="13" t="s">
        <v>785</v>
      </c>
    </row>
    <row r="86" spans="2:30" x14ac:dyDescent="0.35">
      <c r="B86" s="13" t="s">
        <v>297</v>
      </c>
      <c r="C86" s="13" t="str">
        <f>IFERROR(VLOOKUP(B86,'2.1 Bilan Fibres végétales 2023'!$A$5:$N$132,3,FALSE),"-")</f>
        <v>-</v>
      </c>
      <c r="D86" s="13" t="str">
        <f>IFERROR(VLOOKUP(B86,'2.1 Bilan Fibres végétales 2023'!$A$5:$N$132,4,FALSE),"-")</f>
        <v>-</v>
      </c>
      <c r="E86" s="13" t="str">
        <f>IFERROR(VLOOKUP(B86,'2.1 Bilan Fibres végétales 2023'!$A$5:$N$132,5,FALSE),"-")</f>
        <v>-</v>
      </c>
      <c r="F86" s="13" t="str">
        <f>IFERROR(VLOOKUP(B86,'2.1 Bilan Fibres végétales 2023'!$A$5:$N$132,6,FALSE),"-")</f>
        <v>-</v>
      </c>
      <c r="G86" s="13">
        <f>IFERROR(VLOOKUP(B86,'2.1 Bilan Fibres végétales 2023'!$A$5:$N$132,7,FALSE),"-")</f>
        <v>0</v>
      </c>
      <c r="H86" s="13">
        <f>IFERROR(VLOOKUP(B86,'2.1 Bilan Fibres végétales 2023'!$A$5:$N$132,8,FALSE),"-")</f>
        <v>2490</v>
      </c>
      <c r="I86" s="13" t="str">
        <f>IFERROR(VLOOKUP(B86,'2.1 Bilan Fibres végétales 2023'!$A$5:$N$132,9,FALSE),"-")</f>
        <v>-</v>
      </c>
      <c r="J86" s="13" t="str">
        <f>IFERROR(VLOOKUP(B86,'2.1 Bilan Fibres végétales 2023'!$A$5:$N$132,10,FALSE),"-")</f>
        <v>-</v>
      </c>
      <c r="K86" s="13" t="str">
        <f>IFERROR(VLOOKUP(B86,'2.1 Bilan Fibres végétales 2023'!$A$5:$N$132,11,FALSE),"-")</f>
        <v>-</v>
      </c>
      <c r="L86" s="13" t="str">
        <f>IFERROR(VLOOKUP(B86,'2.1 Bilan Fibres végétales 2023'!$A$5:$N$132,12,FALSE),"-")</f>
        <v>-</v>
      </c>
      <c r="M86" s="13" t="str">
        <f>IFERROR(VLOOKUP(B86,'2.1 Bilan Fibres végétales 2023'!$A$5:$N$132,13,FALSE),"-")</f>
        <v>-</v>
      </c>
      <c r="N86" s="13" t="str">
        <f>IFERROR(VLOOKUP(B86,'2.1 Bilan Fibres végétales 2023'!$A$5:$N$132,14,FALSE),"-")</f>
        <v>-</v>
      </c>
      <c r="O86" s="13" t="str">
        <f>IFERROR(VLOOKUP(B86,'3.1 Bilan Fibres animales 2023'!$C$6:$F$83,3,FALSE),"-")</f>
        <v>-</v>
      </c>
      <c r="P86" s="13" t="str">
        <f>IFERROR(VLOOKUP(B86,'3.1 Bilan Fibres animales 2023'!$C$6:$F$83,4,FALSE),"-")</f>
        <v>-</v>
      </c>
      <c r="Q86" s="13">
        <f>IFERROR(VLOOKUP(B86,'4.1 Bilan peaux brutes (2023)'!$C$6:$AA$201,20,FALSE),"-")</f>
        <v>5251.8374999999996</v>
      </c>
      <c r="R86" s="13">
        <f>IFERROR(VLOOKUP(B86,'4.1 Bilan peaux brutes (2023)'!$C$6:$AA$201,21,FALSE),"-")</f>
        <v>156.59800000000001</v>
      </c>
      <c r="S86" s="13">
        <f>IFERROR(VLOOKUP(B86,'4.1 Bilan peaux brutes (2023)'!$C$6:$AA$201,22,FALSE),"-")</f>
        <v>28.391999999999999</v>
      </c>
      <c r="T86" s="13">
        <f>IFERROR(VLOOKUP(B86,'4.1 Bilan peaux brutes (2023)'!$C$6:$AA$201,23,FALSE),"-")</f>
        <v>18.928000000000001</v>
      </c>
      <c r="U86" s="13">
        <f>IFERROR(VLOOKUP(B86,'4.1 Bilan peaux brutes (2023)'!$C$6:$AA$201,24,FALSE),"-")</f>
        <v>1.6859999999999999</v>
      </c>
      <c r="V86" s="13">
        <f>IFERROR(VLOOKUP(B86,'4.1 Bilan peaux brutes (2023)'!$C$6:$AA$201,25,FALSE),"-")</f>
        <v>1.1240000000000001</v>
      </c>
      <c r="W86" s="13" t="s">
        <v>785</v>
      </c>
      <c r="X86" s="13" t="s">
        <v>785</v>
      </c>
      <c r="Y86" s="13" t="s">
        <v>785</v>
      </c>
      <c r="Z86" s="13" t="s">
        <v>785</v>
      </c>
      <c r="AA86" s="13" t="s">
        <v>785</v>
      </c>
      <c r="AB86" s="13" t="s">
        <v>785</v>
      </c>
      <c r="AC86" s="13" t="s">
        <v>785</v>
      </c>
      <c r="AD86" s="13" t="s">
        <v>785</v>
      </c>
    </row>
    <row r="87" spans="2:30" x14ac:dyDescent="0.35">
      <c r="B87" s="13" t="s">
        <v>298</v>
      </c>
      <c r="C87" s="13" t="str">
        <f>IFERROR(VLOOKUP(B87,'2.1 Bilan Fibres végétales 2023'!$A$5:$N$132,3,FALSE),"-")</f>
        <v>-</v>
      </c>
      <c r="D87" s="13" t="str">
        <f>IFERROR(VLOOKUP(B87,'2.1 Bilan Fibres végétales 2023'!$A$5:$N$132,4,FALSE),"-")</f>
        <v>-</v>
      </c>
      <c r="E87" s="13" t="str">
        <f>IFERROR(VLOOKUP(B87,'2.1 Bilan Fibres végétales 2023'!$A$5:$N$132,5,FALSE),"-")</f>
        <v>-</v>
      </c>
      <c r="F87" s="13" t="str">
        <f>IFERROR(VLOOKUP(B87,'2.1 Bilan Fibres végétales 2023'!$A$5:$N$132,6,FALSE),"-")</f>
        <v>-</v>
      </c>
      <c r="G87" s="13">
        <f>IFERROR(VLOOKUP(B87,'2.1 Bilan Fibres végétales 2023'!$A$5:$N$132,7,FALSE),"-")</f>
        <v>0</v>
      </c>
      <c r="H87" s="13">
        <f>IFERROR(VLOOKUP(B87,'2.1 Bilan Fibres végétales 2023'!$A$5:$N$132,8,FALSE),"-")</f>
        <v>0</v>
      </c>
      <c r="I87" s="13" t="str">
        <f>IFERROR(VLOOKUP(B87,'2.1 Bilan Fibres végétales 2023'!$A$5:$N$132,9,FALSE),"-")</f>
        <v>-</v>
      </c>
      <c r="J87" s="13" t="str">
        <f>IFERROR(VLOOKUP(B87,'2.1 Bilan Fibres végétales 2023'!$A$5:$N$132,10,FALSE),"-")</f>
        <v>-</v>
      </c>
      <c r="K87" s="13" t="str">
        <f>IFERROR(VLOOKUP(B87,'2.1 Bilan Fibres végétales 2023'!$A$5:$N$132,11,FALSE),"-")</f>
        <v>-</v>
      </c>
      <c r="L87" s="13" t="str">
        <f>IFERROR(VLOOKUP(B87,'2.1 Bilan Fibres végétales 2023'!$A$5:$N$132,12,FALSE),"-")</f>
        <v>-</v>
      </c>
      <c r="M87" s="13" t="str">
        <f>IFERROR(VLOOKUP(B87,'2.1 Bilan Fibres végétales 2023'!$A$5:$N$132,13,FALSE),"-")</f>
        <v>-</v>
      </c>
      <c r="N87" s="13" t="str">
        <f>IFERROR(VLOOKUP(B87,'2.1 Bilan Fibres végétales 2023'!$A$5:$N$132,14,FALSE),"-")</f>
        <v>-</v>
      </c>
      <c r="O87" s="13" t="str">
        <f>IFERROR(VLOOKUP(B87,'3.1 Bilan Fibres animales 2023'!$C$6:$F$83,3,FALSE),"-")</f>
        <v>-</v>
      </c>
      <c r="P87" s="13" t="str">
        <f>IFERROR(VLOOKUP(B87,'3.1 Bilan Fibres animales 2023'!$C$6:$F$83,4,FALSE),"-")</f>
        <v>-</v>
      </c>
      <c r="Q87" s="13">
        <f>IFERROR(VLOOKUP(B87,'4.1 Bilan peaux brutes (2023)'!$C$6:$AA$201,20,FALSE),"-")</f>
        <v>837.23500000000001</v>
      </c>
      <c r="R87" s="13">
        <f>IFERROR(VLOOKUP(B87,'4.1 Bilan peaux brutes (2023)'!$C$6:$AA$201,21,FALSE),"-")</f>
        <v>5.681</v>
      </c>
      <c r="S87" s="13">
        <f>IFERROR(VLOOKUP(B87,'4.1 Bilan peaux brutes (2023)'!$C$6:$AA$201,22,FALSE),"-")</f>
        <v>1.554</v>
      </c>
      <c r="T87" s="13">
        <f>IFERROR(VLOOKUP(B87,'4.1 Bilan peaux brutes (2023)'!$C$6:$AA$201,23,FALSE),"-")</f>
        <v>1.036</v>
      </c>
      <c r="U87" s="13">
        <f>IFERROR(VLOOKUP(B87,'4.1 Bilan peaux brutes (2023)'!$C$6:$AA$201,24,FALSE),"-")</f>
        <v>0.312</v>
      </c>
      <c r="V87" s="13">
        <f>IFERROR(VLOOKUP(B87,'4.1 Bilan peaux brutes (2023)'!$C$6:$AA$201,25,FALSE),"-")</f>
        <v>0.20799999999999999</v>
      </c>
      <c r="W87" s="13" t="s">
        <v>785</v>
      </c>
      <c r="X87" s="13" t="s">
        <v>785</v>
      </c>
      <c r="Y87" s="13" t="s">
        <v>785</v>
      </c>
      <c r="Z87" s="13" t="s">
        <v>785</v>
      </c>
      <c r="AA87" s="13" t="s">
        <v>785</v>
      </c>
      <c r="AB87" s="13" t="s">
        <v>785</v>
      </c>
      <c r="AC87" s="13" t="s">
        <v>785</v>
      </c>
      <c r="AD87" s="13" t="s">
        <v>785</v>
      </c>
    </row>
    <row r="88" spans="2:30" x14ac:dyDescent="0.35">
      <c r="B88" s="13" t="s">
        <v>299</v>
      </c>
      <c r="C88" s="13" t="str">
        <f>IFERROR(VLOOKUP(B88,'2.1 Bilan Fibres végétales 2023'!$A$5:$N$132,3,FALSE),"-")</f>
        <v>-</v>
      </c>
      <c r="D88" s="13" t="str">
        <f>IFERROR(VLOOKUP(B88,'2.1 Bilan Fibres végétales 2023'!$A$5:$N$132,4,FALSE),"-")</f>
        <v>-</v>
      </c>
      <c r="E88" s="13" t="str">
        <f>IFERROR(VLOOKUP(B88,'2.1 Bilan Fibres végétales 2023'!$A$5:$N$132,5,FALSE),"-")</f>
        <v>-</v>
      </c>
      <c r="F88" s="13" t="str">
        <f>IFERROR(VLOOKUP(B88,'2.1 Bilan Fibres végétales 2023'!$A$5:$N$132,6,FALSE),"-")</f>
        <v>-</v>
      </c>
      <c r="G88" s="13" t="str">
        <f>IFERROR(VLOOKUP(B88,'2.1 Bilan Fibres végétales 2023'!$A$5:$N$132,7,FALSE),"-")</f>
        <v>-</v>
      </c>
      <c r="H88" s="13" t="str">
        <f>IFERROR(VLOOKUP(B88,'2.1 Bilan Fibres végétales 2023'!$A$5:$N$132,8,FALSE),"-")</f>
        <v>-</v>
      </c>
      <c r="I88" s="13" t="str">
        <f>IFERROR(VLOOKUP(B88,'2.1 Bilan Fibres végétales 2023'!$A$5:$N$132,9,FALSE),"-")</f>
        <v>-</v>
      </c>
      <c r="J88" s="13" t="str">
        <f>IFERROR(VLOOKUP(B88,'2.1 Bilan Fibres végétales 2023'!$A$5:$N$132,10,FALSE),"-")</f>
        <v>-</v>
      </c>
      <c r="K88" s="13" t="str">
        <f>IFERROR(VLOOKUP(B88,'2.1 Bilan Fibres végétales 2023'!$A$5:$N$132,11,FALSE),"-")</f>
        <v>-</v>
      </c>
      <c r="L88" s="13" t="str">
        <f>IFERROR(VLOOKUP(B88,'2.1 Bilan Fibres végétales 2023'!$A$5:$N$132,12,FALSE),"-")</f>
        <v>-</v>
      </c>
      <c r="M88" s="13" t="str">
        <f>IFERROR(VLOOKUP(B88,'2.1 Bilan Fibres végétales 2023'!$A$5:$N$132,13,FALSE),"-")</f>
        <v>-</v>
      </c>
      <c r="N88" s="13" t="str">
        <f>IFERROR(VLOOKUP(B88,'2.1 Bilan Fibres végétales 2023'!$A$5:$N$132,14,FALSE),"-")</f>
        <v>-</v>
      </c>
      <c r="O88" s="13">
        <f>IFERROR(VLOOKUP(B88,'3.1 Bilan Fibres animales 2023'!$C$6:$F$83,3,FALSE),"-")</f>
        <v>713.16</v>
      </c>
      <c r="P88" s="13" t="str">
        <f>IFERROR(VLOOKUP(B88,'3.1 Bilan Fibres animales 2023'!$C$6:$F$83,4,FALSE),"-")</f>
        <v>-</v>
      </c>
      <c r="Q88" s="13">
        <f>IFERROR(VLOOKUP(B88,'4.1 Bilan peaux brutes (2023)'!$C$6:$AA$201,20,FALSE),"-")</f>
        <v>42.227499999999999</v>
      </c>
      <c r="R88" s="13">
        <f>IFERROR(VLOOKUP(B88,'4.1 Bilan peaux brutes (2023)'!$C$6:$AA$201,21,FALSE),"-")</f>
        <v>0.3705</v>
      </c>
      <c r="S88" s="13">
        <f>IFERROR(VLOOKUP(B88,'4.1 Bilan peaux brutes (2023)'!$C$6:$AA$201,22,FALSE),"-")</f>
        <v>102.66840000000001</v>
      </c>
      <c r="T88" s="13">
        <f>IFERROR(VLOOKUP(B88,'4.1 Bilan peaux brutes (2023)'!$C$6:$AA$201,23,FALSE),"-")</f>
        <v>68.445599999999999</v>
      </c>
      <c r="U88" s="13" t="str">
        <f>IFERROR(VLOOKUP(B88,'4.1 Bilan peaux brutes (2023)'!$C$6:$AA$201,24,FALSE),"-")</f>
        <v>-</v>
      </c>
      <c r="V88" s="13" t="str">
        <f>IFERROR(VLOOKUP(B88,'4.1 Bilan peaux brutes (2023)'!$C$6:$AA$201,25,FALSE),"-")</f>
        <v>-</v>
      </c>
      <c r="W88" s="13" t="s">
        <v>785</v>
      </c>
      <c r="X88" s="13" t="s">
        <v>785</v>
      </c>
      <c r="Y88" s="13" t="s">
        <v>785</v>
      </c>
      <c r="Z88" s="13" t="s">
        <v>785</v>
      </c>
      <c r="AA88" s="13" t="s">
        <v>785</v>
      </c>
      <c r="AB88" s="13" t="s">
        <v>785</v>
      </c>
      <c r="AC88" s="13" t="s">
        <v>785</v>
      </c>
      <c r="AD88" s="13" t="s">
        <v>785</v>
      </c>
    </row>
    <row r="89" spans="2:30" x14ac:dyDescent="0.35">
      <c r="B89" s="13" t="s">
        <v>300</v>
      </c>
      <c r="C89" s="13" t="str">
        <f>IFERROR(VLOOKUP(B89,'2.1 Bilan Fibres végétales 2023'!$A$5:$N$132,3,FALSE),"-")</f>
        <v>-</v>
      </c>
      <c r="D89" s="13" t="str">
        <f>IFERROR(VLOOKUP(B89,'2.1 Bilan Fibres végétales 2023'!$A$5:$N$132,4,FALSE),"-")</f>
        <v>-</v>
      </c>
      <c r="E89" s="13" t="str">
        <f>IFERROR(VLOOKUP(B89,'2.1 Bilan Fibres végétales 2023'!$A$5:$N$132,5,FALSE),"-")</f>
        <v>-</v>
      </c>
      <c r="F89" s="13">
        <f>IFERROR(VLOOKUP(B89,'2.1 Bilan Fibres végétales 2023'!$A$5:$N$132,6,FALSE),"-")</f>
        <v>6464.58</v>
      </c>
      <c r="G89" s="13" t="str">
        <f>IFERROR(VLOOKUP(B89,'2.1 Bilan Fibres végétales 2023'!$A$5:$N$132,7,FALSE),"-")</f>
        <v>-</v>
      </c>
      <c r="H89" s="13" t="str">
        <f>IFERROR(VLOOKUP(B89,'2.1 Bilan Fibres végétales 2023'!$A$5:$N$132,8,FALSE),"-")</f>
        <v>-</v>
      </c>
      <c r="I89" s="13">
        <f>IFERROR(VLOOKUP(B89,'2.1 Bilan Fibres végétales 2023'!$A$5:$N$132,9,FALSE),"-")</f>
        <v>17585.46</v>
      </c>
      <c r="J89" s="13">
        <f>IFERROR(VLOOKUP(B89,'2.1 Bilan Fibres végétales 2023'!$A$5:$N$132,10,FALSE),"-")</f>
        <v>158.34</v>
      </c>
      <c r="K89" s="13" t="str">
        <f>IFERROR(VLOOKUP(B89,'2.1 Bilan Fibres végétales 2023'!$A$5:$N$132,11,FALSE),"-")</f>
        <v>-</v>
      </c>
      <c r="L89" s="13" t="str">
        <f>IFERROR(VLOOKUP(B89,'2.1 Bilan Fibres végétales 2023'!$A$5:$N$132,12,FALSE),"-")</f>
        <v>-</v>
      </c>
      <c r="M89" s="13" t="str">
        <f>IFERROR(VLOOKUP(B89,'2.1 Bilan Fibres végétales 2023'!$A$5:$N$132,13,FALSE),"-")</f>
        <v>-</v>
      </c>
      <c r="N89" s="13" t="str">
        <f>IFERROR(VLOOKUP(B89,'2.1 Bilan Fibres végétales 2023'!$A$5:$N$132,14,FALSE),"-")</f>
        <v>-</v>
      </c>
      <c r="O89" s="13" t="str">
        <f>IFERROR(VLOOKUP(B89,'3.1 Bilan Fibres animales 2023'!$C$6:$F$83,3,FALSE),"-")</f>
        <v>-</v>
      </c>
      <c r="P89" s="13">
        <f>IFERROR(VLOOKUP(B89,'3.1 Bilan Fibres animales 2023'!$C$6:$F$83,4,FALSE),"-")</f>
        <v>8</v>
      </c>
      <c r="Q89" s="13">
        <f>IFERROR(VLOOKUP(B89,'4.1 Bilan peaux brutes (2023)'!$C$6:$AA$201,20,FALSE),"-")</f>
        <v>6374.573625</v>
      </c>
      <c r="R89" s="13">
        <f>IFERROR(VLOOKUP(B89,'4.1 Bilan peaux brutes (2023)'!$C$6:$AA$201,21,FALSE),"-")</f>
        <v>789.23292499999991</v>
      </c>
      <c r="S89" s="13">
        <f>IFERROR(VLOOKUP(B89,'4.1 Bilan peaux brutes (2023)'!$C$6:$AA$201,22,FALSE),"-")</f>
        <v>48.165600000000005</v>
      </c>
      <c r="T89" s="13">
        <f>IFERROR(VLOOKUP(B89,'4.1 Bilan peaux brutes (2023)'!$C$6:$AA$201,23,FALSE),"-")</f>
        <v>32.110399999999998</v>
      </c>
      <c r="U89" s="13">
        <f>IFERROR(VLOOKUP(B89,'4.1 Bilan peaux brutes (2023)'!$C$6:$AA$201,24,FALSE),"-")</f>
        <v>134.82</v>
      </c>
      <c r="V89" s="13">
        <f>IFERROR(VLOOKUP(B89,'4.1 Bilan peaux brutes (2023)'!$C$6:$AA$201,25,FALSE),"-")</f>
        <v>89.88</v>
      </c>
      <c r="W89" s="13" t="s">
        <v>785</v>
      </c>
      <c r="X89" s="13" t="s">
        <v>785</v>
      </c>
      <c r="Y89" s="13" t="s">
        <v>785</v>
      </c>
      <c r="Z89" s="13" t="s">
        <v>785</v>
      </c>
      <c r="AA89" s="13" t="s">
        <v>785</v>
      </c>
      <c r="AB89" s="13" t="s">
        <v>785</v>
      </c>
      <c r="AC89" s="13" t="s">
        <v>785</v>
      </c>
      <c r="AD89" s="13" t="s">
        <v>785</v>
      </c>
    </row>
    <row r="90" spans="2:30" x14ac:dyDescent="0.35">
      <c r="B90" s="13" t="s">
        <v>301</v>
      </c>
      <c r="C90" s="13" t="str">
        <f>IFERROR(VLOOKUP(B90,'2.1 Bilan Fibres végétales 2023'!$A$5:$N$132,3,FALSE),"-")</f>
        <v>-</v>
      </c>
      <c r="D90" s="13" t="str">
        <f>IFERROR(VLOOKUP(B90,'2.1 Bilan Fibres végétales 2023'!$A$5:$N$132,4,FALSE),"-")</f>
        <v>-</v>
      </c>
      <c r="E90" s="13">
        <f>IFERROR(VLOOKUP(B90,'2.1 Bilan Fibres végétales 2023'!$A$5:$N$132,5,FALSE),"-")</f>
        <v>21648.97</v>
      </c>
      <c r="F90" s="13" t="str">
        <f>IFERROR(VLOOKUP(B90,'2.1 Bilan Fibres végétales 2023'!$A$5:$N$132,6,FALSE),"-")</f>
        <v>-</v>
      </c>
      <c r="G90" s="13" t="str">
        <f>IFERROR(VLOOKUP(B90,'2.1 Bilan Fibres végétales 2023'!$A$5:$N$132,7,FALSE),"-")</f>
        <v>-</v>
      </c>
      <c r="H90" s="13" t="str">
        <f>IFERROR(VLOOKUP(B90,'2.1 Bilan Fibres végétales 2023'!$A$5:$N$132,8,FALSE),"-")</f>
        <v>-</v>
      </c>
      <c r="I90" s="13" t="str">
        <f>IFERROR(VLOOKUP(B90,'2.1 Bilan Fibres végétales 2023'!$A$5:$N$132,9,FALSE),"-")</f>
        <v>-</v>
      </c>
      <c r="J90" s="13">
        <f>IFERROR(VLOOKUP(B90,'2.1 Bilan Fibres végétales 2023'!$A$5:$N$132,10,FALSE),"-")</f>
        <v>4361.16</v>
      </c>
      <c r="K90" s="13">
        <f>IFERROR(VLOOKUP(B90,'2.1 Bilan Fibres végétales 2023'!$A$5:$N$132,11,FALSE),"-")</f>
        <v>0</v>
      </c>
      <c r="L90" s="13" t="str">
        <f>IFERROR(VLOOKUP(B90,'2.1 Bilan Fibres végétales 2023'!$A$5:$N$132,12,FALSE),"-")</f>
        <v>-</v>
      </c>
      <c r="M90" s="13" t="str">
        <f>IFERROR(VLOOKUP(B90,'2.1 Bilan Fibres végétales 2023'!$A$5:$N$132,13,FALSE),"-")</f>
        <v>-</v>
      </c>
      <c r="N90" s="13" t="str">
        <f>IFERROR(VLOOKUP(B90,'2.1 Bilan Fibres végétales 2023'!$A$5:$N$132,14,FALSE),"-")</f>
        <v>-</v>
      </c>
      <c r="O90" s="13">
        <f>IFERROR(VLOOKUP(B90,'3.1 Bilan Fibres animales 2023'!$C$6:$F$83,3,FALSE),"-")</f>
        <v>169.35</v>
      </c>
      <c r="P90" s="13" t="str">
        <f>IFERROR(VLOOKUP(B90,'3.1 Bilan Fibres animales 2023'!$C$6:$F$83,4,FALSE),"-")</f>
        <v>-</v>
      </c>
      <c r="Q90" s="13">
        <f>IFERROR(VLOOKUP(B90,'4.1 Bilan peaux brutes (2023)'!$C$6:$AA$201,20,FALSE),"-")</f>
        <v>2919.732375</v>
      </c>
      <c r="R90" s="13">
        <f>IFERROR(VLOOKUP(B90,'4.1 Bilan peaux brutes (2023)'!$C$6:$AA$201,21,FALSE),"-")</f>
        <v>361.49067500000001</v>
      </c>
      <c r="S90" s="13">
        <f>IFERROR(VLOOKUP(B90,'4.1 Bilan peaux brutes (2023)'!$C$6:$AA$201,22,FALSE),"-")</f>
        <v>20.515800000000002</v>
      </c>
      <c r="T90" s="13">
        <f>IFERROR(VLOOKUP(B90,'4.1 Bilan peaux brutes (2023)'!$C$6:$AA$201,23,FALSE),"-")</f>
        <v>13.677200000000001</v>
      </c>
      <c r="U90" s="13">
        <f>IFERROR(VLOOKUP(B90,'4.1 Bilan peaux brutes (2023)'!$C$6:$AA$201,24,FALSE),"-")</f>
        <v>45.577800000000003</v>
      </c>
      <c r="V90" s="13">
        <f>IFERROR(VLOOKUP(B90,'4.1 Bilan peaux brutes (2023)'!$C$6:$AA$201,25,FALSE),"-")</f>
        <v>30.385200000000001</v>
      </c>
      <c r="W90" s="13" t="s">
        <v>785</v>
      </c>
      <c r="X90" s="13" t="s">
        <v>785</v>
      </c>
      <c r="Y90" s="13" t="s">
        <v>785</v>
      </c>
      <c r="Z90" s="13" t="s">
        <v>785</v>
      </c>
      <c r="AA90" s="13" t="s">
        <v>785</v>
      </c>
      <c r="AB90" s="13" t="s">
        <v>785</v>
      </c>
      <c r="AC90" s="13" t="s">
        <v>785</v>
      </c>
      <c r="AD90" s="13" t="s">
        <v>785</v>
      </c>
    </row>
    <row r="91" spans="2:30" x14ac:dyDescent="0.35">
      <c r="B91" s="13" t="s">
        <v>302</v>
      </c>
      <c r="C91" s="13">
        <f>IFERROR(VLOOKUP(B91,'2.1 Bilan Fibres végétales 2023'!$A$5:$N$132,3,FALSE),"-")</f>
        <v>3357</v>
      </c>
      <c r="D91" s="13" t="str">
        <f>IFERROR(VLOOKUP(B91,'2.1 Bilan Fibres végétales 2023'!$A$5:$N$132,4,FALSE),"-")</f>
        <v>-</v>
      </c>
      <c r="E91" s="13" t="str">
        <f>IFERROR(VLOOKUP(B91,'2.1 Bilan Fibres végétales 2023'!$A$5:$N$132,5,FALSE),"-")</f>
        <v>-</v>
      </c>
      <c r="F91" s="13" t="str">
        <f>IFERROR(VLOOKUP(B91,'2.1 Bilan Fibres végétales 2023'!$A$5:$N$132,6,FALSE),"-")</f>
        <v>-</v>
      </c>
      <c r="G91" s="13" t="str">
        <f>IFERROR(VLOOKUP(B91,'2.1 Bilan Fibres végétales 2023'!$A$5:$N$132,7,FALSE),"-")</f>
        <v>-</v>
      </c>
      <c r="H91" s="13" t="str">
        <f>IFERROR(VLOOKUP(B91,'2.1 Bilan Fibres végétales 2023'!$A$5:$N$132,8,FALSE),"-")</f>
        <v>-</v>
      </c>
      <c r="I91" s="13">
        <f>IFERROR(VLOOKUP(B91,'2.1 Bilan Fibres végétales 2023'!$A$5:$N$132,9,FALSE),"-")</f>
        <v>138.72</v>
      </c>
      <c r="J91" s="13" t="str">
        <f>IFERROR(VLOOKUP(B91,'2.1 Bilan Fibres végétales 2023'!$A$5:$N$132,10,FALSE),"-")</f>
        <v>-</v>
      </c>
      <c r="K91" s="13" t="str">
        <f>IFERROR(VLOOKUP(B91,'2.1 Bilan Fibres végétales 2023'!$A$5:$N$132,11,FALSE),"-")</f>
        <v>-</v>
      </c>
      <c r="L91" s="13" t="str">
        <f>IFERROR(VLOOKUP(B91,'2.1 Bilan Fibres végétales 2023'!$A$5:$N$132,12,FALSE),"-")</f>
        <v>-</v>
      </c>
      <c r="M91" s="13" t="str">
        <f>IFERROR(VLOOKUP(B91,'2.1 Bilan Fibres végétales 2023'!$A$5:$N$132,13,FALSE),"-")</f>
        <v>-</v>
      </c>
      <c r="N91" s="13" t="str">
        <f>IFERROR(VLOOKUP(B91,'2.1 Bilan Fibres végétales 2023'!$A$5:$N$132,14,FALSE),"-")</f>
        <v>-</v>
      </c>
      <c r="O91" s="13" t="str">
        <f>IFERROR(VLOOKUP(B91,'3.1 Bilan Fibres animales 2023'!$C$6:$F$83,3,FALSE),"-")</f>
        <v>-</v>
      </c>
      <c r="P91" s="13" t="str">
        <f>IFERROR(VLOOKUP(B91,'3.1 Bilan Fibres animales 2023'!$C$6:$F$83,4,FALSE),"-")</f>
        <v>-</v>
      </c>
      <c r="Q91" s="13">
        <f>IFERROR(VLOOKUP(B91,'4.1 Bilan peaux brutes (2023)'!$C$6:$AA$201,20,FALSE),"-")</f>
        <v>15777.956249999999</v>
      </c>
      <c r="R91" s="13">
        <f>IFERROR(VLOOKUP(B91,'4.1 Bilan peaux brutes (2023)'!$C$6:$AA$201,21,FALSE),"-")</f>
        <v>1953.4612500000001</v>
      </c>
      <c r="S91" s="13">
        <f>IFERROR(VLOOKUP(B91,'4.1 Bilan peaux brutes (2023)'!$C$6:$AA$201,22,FALSE),"-")</f>
        <v>115.7976</v>
      </c>
      <c r="T91" s="13">
        <f>IFERROR(VLOOKUP(B91,'4.1 Bilan peaux brutes (2023)'!$C$6:$AA$201,23,FALSE),"-")</f>
        <v>77.198400000000007</v>
      </c>
      <c r="U91" s="13">
        <f>IFERROR(VLOOKUP(B91,'4.1 Bilan peaux brutes (2023)'!$C$6:$AA$201,24,FALSE),"-")</f>
        <v>5340.457800000001</v>
      </c>
      <c r="V91" s="13">
        <f>IFERROR(VLOOKUP(B91,'4.1 Bilan peaux brutes (2023)'!$C$6:$AA$201,25,FALSE),"-")</f>
        <v>3560.3052000000002</v>
      </c>
      <c r="W91" s="13" t="s">
        <v>785</v>
      </c>
      <c r="X91" s="13" t="s">
        <v>785</v>
      </c>
      <c r="Y91" s="13" t="s">
        <v>785</v>
      </c>
      <c r="Z91" s="13" t="s">
        <v>785</v>
      </c>
      <c r="AA91" s="13" t="s">
        <v>785</v>
      </c>
      <c r="AB91" s="13" t="s">
        <v>785</v>
      </c>
      <c r="AC91" s="13" t="s">
        <v>785</v>
      </c>
      <c r="AD91" s="13" t="s">
        <v>785</v>
      </c>
    </row>
    <row r="92" spans="2:30" x14ac:dyDescent="0.35">
      <c r="B92" s="13" t="s">
        <v>303</v>
      </c>
      <c r="C92" s="13">
        <f>IFERROR(VLOOKUP(B92,'2.1 Bilan Fibres végétales 2023'!$A$5:$N$132,3,FALSE),"-")</f>
        <v>276205</v>
      </c>
      <c r="D92" s="13" t="str">
        <f>IFERROR(VLOOKUP(B92,'2.1 Bilan Fibres végétales 2023'!$A$5:$N$132,4,FALSE),"-")</f>
        <v>-</v>
      </c>
      <c r="E92" s="13" t="str">
        <f>IFERROR(VLOOKUP(B92,'2.1 Bilan Fibres végétales 2023'!$A$5:$N$132,5,FALSE),"-")</f>
        <v>-</v>
      </c>
      <c r="F92" s="13" t="str">
        <f>IFERROR(VLOOKUP(B92,'2.1 Bilan Fibres végétales 2023'!$A$5:$N$132,6,FALSE),"-")</f>
        <v>-</v>
      </c>
      <c r="G92" s="13" t="str">
        <f>IFERROR(VLOOKUP(B92,'2.1 Bilan Fibres végétales 2023'!$A$5:$N$132,7,FALSE),"-")</f>
        <v>-</v>
      </c>
      <c r="H92" s="13" t="str">
        <f>IFERROR(VLOOKUP(B92,'2.1 Bilan Fibres végétales 2023'!$A$5:$N$132,8,FALSE),"-")</f>
        <v>-</v>
      </c>
      <c r="I92" s="13" t="str">
        <f>IFERROR(VLOOKUP(B92,'2.1 Bilan Fibres végétales 2023'!$A$5:$N$132,9,FALSE),"-")</f>
        <v>-</v>
      </c>
      <c r="J92" s="13">
        <f>IFERROR(VLOOKUP(B92,'2.1 Bilan Fibres végétales 2023'!$A$5:$N$132,10,FALSE),"-")</f>
        <v>1479.48</v>
      </c>
      <c r="K92" s="13" t="str">
        <f>IFERROR(VLOOKUP(B92,'2.1 Bilan Fibres végétales 2023'!$A$5:$N$132,11,FALSE),"-")</f>
        <v>-</v>
      </c>
      <c r="L92" s="13" t="str">
        <f>IFERROR(VLOOKUP(B92,'2.1 Bilan Fibres végétales 2023'!$A$5:$N$132,12,FALSE),"-")</f>
        <v>-</v>
      </c>
      <c r="M92" s="13" t="str">
        <f>IFERROR(VLOOKUP(B92,'2.1 Bilan Fibres végétales 2023'!$A$5:$N$132,13,FALSE),"-")</f>
        <v>-</v>
      </c>
      <c r="N92" s="13" t="str">
        <f>IFERROR(VLOOKUP(B92,'2.1 Bilan Fibres végétales 2023'!$A$5:$N$132,14,FALSE),"-")</f>
        <v>-</v>
      </c>
      <c r="O92" s="13">
        <f>IFERROR(VLOOKUP(B92,'3.1 Bilan Fibres animales 2023'!$C$6:$F$83,3,FALSE),"-")</f>
        <v>267.55</v>
      </c>
      <c r="P92" s="13" t="str">
        <f>IFERROR(VLOOKUP(B92,'3.1 Bilan Fibres animales 2023'!$C$6:$F$83,4,FALSE),"-")</f>
        <v>-</v>
      </c>
      <c r="Q92" s="13">
        <f>IFERROR(VLOOKUP(B92,'4.1 Bilan peaux brutes (2023)'!$C$6:$AA$201,20,FALSE),"-")</f>
        <v>12536.829374999999</v>
      </c>
      <c r="R92" s="13">
        <f>IFERROR(VLOOKUP(B92,'4.1 Bilan peaux brutes (2023)'!$C$6:$AA$201,21,FALSE),"-")</f>
        <v>1552.1788750000001</v>
      </c>
      <c r="S92" s="13">
        <f>IFERROR(VLOOKUP(B92,'4.1 Bilan peaux brutes (2023)'!$C$6:$AA$201,22,FALSE),"-")</f>
        <v>264.714</v>
      </c>
      <c r="T92" s="13">
        <f>IFERROR(VLOOKUP(B92,'4.1 Bilan peaux brutes (2023)'!$C$6:$AA$201,23,FALSE),"-")</f>
        <v>176.476</v>
      </c>
      <c r="U92" s="13">
        <f>IFERROR(VLOOKUP(B92,'4.1 Bilan peaux brutes (2023)'!$C$6:$AA$201,24,FALSE),"-")</f>
        <v>508.95</v>
      </c>
      <c r="V92" s="13">
        <f>IFERROR(VLOOKUP(B92,'4.1 Bilan peaux brutes (2023)'!$C$6:$AA$201,25,FALSE),"-")</f>
        <v>339.3</v>
      </c>
      <c r="W92" s="13" t="s">
        <v>785</v>
      </c>
      <c r="X92" s="13" t="s">
        <v>785</v>
      </c>
      <c r="Y92" s="13" t="s">
        <v>785</v>
      </c>
      <c r="Z92" s="13" t="s">
        <v>785</v>
      </c>
      <c r="AA92" s="13" t="s">
        <v>785</v>
      </c>
      <c r="AB92" s="13" t="s">
        <v>785</v>
      </c>
      <c r="AC92" s="13" t="s">
        <v>785</v>
      </c>
      <c r="AD92" s="13" t="s">
        <v>785</v>
      </c>
    </row>
    <row r="93" spans="2:30" x14ac:dyDescent="0.35">
      <c r="B93" s="13" t="s">
        <v>304</v>
      </c>
      <c r="C93" s="13" t="str">
        <f>IFERROR(VLOOKUP(B93,'2.1 Bilan Fibres végétales 2023'!$A$5:$N$132,3,FALSE),"-")</f>
        <v>-</v>
      </c>
      <c r="D93" s="13" t="str">
        <f>IFERROR(VLOOKUP(B93,'2.1 Bilan Fibres végétales 2023'!$A$5:$N$132,4,FALSE),"-")</f>
        <v>-</v>
      </c>
      <c r="E93" s="13" t="str">
        <f>IFERROR(VLOOKUP(B93,'2.1 Bilan Fibres végétales 2023'!$A$5:$N$132,5,FALSE),"-")</f>
        <v>-</v>
      </c>
      <c r="F93" s="13" t="str">
        <f>IFERROR(VLOOKUP(B93,'2.1 Bilan Fibres végétales 2023'!$A$5:$N$132,6,FALSE),"-")</f>
        <v>-</v>
      </c>
      <c r="G93" s="13">
        <f>IFERROR(VLOOKUP(B93,'2.1 Bilan Fibres végétales 2023'!$A$5:$N$132,7,FALSE),"-")</f>
        <v>0</v>
      </c>
      <c r="H93" s="13">
        <f>IFERROR(VLOOKUP(B93,'2.1 Bilan Fibres végétales 2023'!$A$5:$N$132,8,FALSE),"-")</f>
        <v>0</v>
      </c>
      <c r="I93" s="13" t="str">
        <f>IFERROR(VLOOKUP(B93,'2.1 Bilan Fibres végétales 2023'!$A$5:$N$132,9,FALSE),"-")</f>
        <v>-</v>
      </c>
      <c r="J93" s="13" t="str">
        <f>IFERROR(VLOOKUP(B93,'2.1 Bilan Fibres végétales 2023'!$A$5:$N$132,10,FALSE),"-")</f>
        <v>-</v>
      </c>
      <c r="K93" s="13" t="str">
        <f>IFERROR(VLOOKUP(B93,'2.1 Bilan Fibres végétales 2023'!$A$5:$N$132,11,FALSE),"-")</f>
        <v>-</v>
      </c>
      <c r="L93" s="13" t="str">
        <f>IFERROR(VLOOKUP(B93,'2.1 Bilan Fibres végétales 2023'!$A$5:$N$132,12,FALSE),"-")</f>
        <v>-</v>
      </c>
      <c r="M93" s="13" t="str">
        <f>IFERROR(VLOOKUP(B93,'2.1 Bilan Fibres végétales 2023'!$A$5:$N$132,13,FALSE),"-")</f>
        <v>-</v>
      </c>
      <c r="N93" s="13" t="str">
        <f>IFERROR(VLOOKUP(B93,'2.1 Bilan Fibres végétales 2023'!$A$5:$N$132,14,FALSE),"-")</f>
        <v>-</v>
      </c>
      <c r="O93" s="13" t="str">
        <f>IFERROR(VLOOKUP(B93,'3.1 Bilan Fibres animales 2023'!$C$6:$F$83,3,FALSE),"-")</f>
        <v>-</v>
      </c>
      <c r="P93" s="13" t="str">
        <f>IFERROR(VLOOKUP(B93,'3.1 Bilan Fibres animales 2023'!$C$6:$F$83,4,FALSE),"-")</f>
        <v>-</v>
      </c>
      <c r="Q93" s="13">
        <f>IFERROR(VLOOKUP(B93,'4.1 Bilan peaux brutes (2023)'!$C$6:$AA$201,20,FALSE),"-")</f>
        <v>131.33750000000001</v>
      </c>
      <c r="R93" s="13">
        <f>IFERROR(VLOOKUP(B93,'4.1 Bilan peaux brutes (2023)'!$C$6:$AA$201,21,FALSE),"-")</f>
        <v>0.1235</v>
      </c>
      <c r="S93" s="13">
        <f>IFERROR(VLOOKUP(B93,'4.1 Bilan peaux brutes (2023)'!$C$6:$AA$201,22,FALSE),"-")</f>
        <v>4.0739999999999998</v>
      </c>
      <c r="T93" s="13">
        <f>IFERROR(VLOOKUP(B93,'4.1 Bilan peaux brutes (2023)'!$C$6:$AA$201,23,FALSE),"-")</f>
        <v>2.7160000000000002</v>
      </c>
      <c r="U93" s="13">
        <f>IFERROR(VLOOKUP(B93,'4.1 Bilan peaux brutes (2023)'!$C$6:$AA$201,24,FALSE),"-")</f>
        <v>0.93600000000000005</v>
      </c>
      <c r="V93" s="13">
        <f>IFERROR(VLOOKUP(B93,'4.1 Bilan peaux brutes (2023)'!$C$6:$AA$201,25,FALSE),"-")</f>
        <v>0.624</v>
      </c>
      <c r="W93" s="13" t="s">
        <v>785</v>
      </c>
      <c r="X93" s="13" t="s">
        <v>785</v>
      </c>
      <c r="Y93" s="13" t="s">
        <v>785</v>
      </c>
      <c r="Z93" s="13" t="s">
        <v>785</v>
      </c>
      <c r="AA93" s="13" t="s">
        <v>785</v>
      </c>
      <c r="AB93" s="13" t="s">
        <v>785</v>
      </c>
      <c r="AC93" s="13" t="s">
        <v>785</v>
      </c>
      <c r="AD93" s="13" t="s">
        <v>785</v>
      </c>
    </row>
    <row r="94" spans="2:30" x14ac:dyDescent="0.35">
      <c r="B94" s="13" t="s">
        <v>305</v>
      </c>
      <c r="C94" s="13" t="str">
        <f>IFERROR(VLOOKUP(B94,'2.1 Bilan Fibres végétales 2023'!$A$5:$N$132,3,FALSE),"-")</f>
        <v>-</v>
      </c>
      <c r="D94" s="13" t="str">
        <f>IFERROR(VLOOKUP(B94,'2.1 Bilan Fibres végétales 2023'!$A$5:$N$132,4,FALSE),"-")</f>
        <v>-</v>
      </c>
      <c r="E94" s="13" t="str">
        <f>IFERROR(VLOOKUP(B94,'2.1 Bilan Fibres végétales 2023'!$A$5:$N$132,5,FALSE),"-")</f>
        <v>-</v>
      </c>
      <c r="F94" s="13" t="str">
        <f>IFERROR(VLOOKUP(B94,'2.1 Bilan Fibres végétales 2023'!$A$5:$N$132,6,FALSE),"-")</f>
        <v>-</v>
      </c>
      <c r="G94" s="13" t="str">
        <f>IFERROR(VLOOKUP(B94,'2.1 Bilan Fibres végétales 2023'!$A$5:$N$132,7,FALSE),"-")</f>
        <v>-</v>
      </c>
      <c r="H94" s="13" t="str">
        <f>IFERROR(VLOOKUP(B94,'2.1 Bilan Fibres végétales 2023'!$A$5:$N$132,8,FALSE),"-")</f>
        <v>-</v>
      </c>
      <c r="I94" s="13">
        <f>IFERROR(VLOOKUP(B94,'2.1 Bilan Fibres végétales 2023'!$A$5:$N$132,9,FALSE),"-")</f>
        <v>1691.2</v>
      </c>
      <c r="J94" s="13" t="str">
        <f>IFERROR(VLOOKUP(B94,'2.1 Bilan Fibres végétales 2023'!$A$5:$N$132,10,FALSE),"-")</f>
        <v>-</v>
      </c>
      <c r="K94" s="13" t="str">
        <f>IFERROR(VLOOKUP(B94,'2.1 Bilan Fibres végétales 2023'!$A$5:$N$132,11,FALSE),"-")</f>
        <v>-</v>
      </c>
      <c r="L94" s="13" t="str">
        <f>IFERROR(VLOOKUP(B94,'2.1 Bilan Fibres végétales 2023'!$A$5:$N$132,12,FALSE),"-")</f>
        <v>-</v>
      </c>
      <c r="M94" s="13" t="str">
        <f>IFERROR(VLOOKUP(B94,'2.1 Bilan Fibres végétales 2023'!$A$5:$N$132,13,FALSE),"-")</f>
        <v>-</v>
      </c>
      <c r="N94" s="13" t="str">
        <f>IFERROR(VLOOKUP(B94,'2.1 Bilan Fibres végétales 2023'!$A$5:$N$132,14,FALSE),"-")</f>
        <v>-</v>
      </c>
      <c r="O94" s="13">
        <f>IFERROR(VLOOKUP(B94,'3.1 Bilan Fibres animales 2023'!$C$6:$F$83,3,FALSE),"-")</f>
        <v>62920.76</v>
      </c>
      <c r="P94" s="13" t="str">
        <f>IFERROR(VLOOKUP(B94,'3.1 Bilan Fibres animales 2023'!$C$6:$F$83,4,FALSE),"-")</f>
        <v>-</v>
      </c>
      <c r="Q94" s="13">
        <f>IFERROR(VLOOKUP(B94,'4.1 Bilan peaux brutes (2023)'!$C$6:$AA$201,20,FALSE),"-")</f>
        <v>34912.5</v>
      </c>
      <c r="R94" s="13">
        <f>IFERROR(VLOOKUP(B94,'4.1 Bilan peaux brutes (2023)'!$C$6:$AA$201,21,FALSE),"-")</f>
        <v>4322.5</v>
      </c>
      <c r="S94" s="13">
        <f>IFERROR(VLOOKUP(B94,'4.1 Bilan peaux brutes (2023)'!$C$6:$AA$201,22,FALSE),"-")</f>
        <v>7342.4009999999998</v>
      </c>
      <c r="T94" s="13">
        <f>IFERROR(VLOOKUP(B94,'4.1 Bilan peaux brutes (2023)'!$C$6:$AA$201,23,FALSE),"-")</f>
        <v>4894.9340000000002</v>
      </c>
      <c r="U94" s="13">
        <f>IFERROR(VLOOKUP(B94,'4.1 Bilan peaux brutes (2023)'!$C$6:$AA$201,24,FALSE),"-")</f>
        <v>1373.9184000000002</v>
      </c>
      <c r="V94" s="13">
        <f>IFERROR(VLOOKUP(B94,'4.1 Bilan peaux brutes (2023)'!$C$6:$AA$201,25,FALSE),"-")</f>
        <v>915.94560000000013</v>
      </c>
      <c r="W94" s="13" t="s">
        <v>785</v>
      </c>
      <c r="X94" s="13" t="s">
        <v>785</v>
      </c>
      <c r="Y94" s="13" t="s">
        <v>785</v>
      </c>
      <c r="Z94" s="13" t="s">
        <v>785</v>
      </c>
      <c r="AA94" s="13" t="s">
        <v>785</v>
      </c>
      <c r="AB94" s="13" t="s">
        <v>785</v>
      </c>
      <c r="AC94" s="13" t="s">
        <v>785</v>
      </c>
      <c r="AD94" s="13" t="s">
        <v>785</v>
      </c>
    </row>
    <row r="95" spans="2:30" x14ac:dyDescent="0.35">
      <c r="B95" s="13" t="s">
        <v>308</v>
      </c>
      <c r="C95" s="13">
        <f>IFERROR(VLOOKUP(B95,'2.1 Bilan Fibres végétales 2023'!$A$5:$N$132,3,FALSE),"-")</f>
        <v>217840</v>
      </c>
      <c r="D95" s="13" t="str">
        <f>IFERROR(VLOOKUP(B95,'2.1 Bilan Fibres végétales 2023'!$A$5:$N$132,4,FALSE),"-")</f>
        <v>-</v>
      </c>
      <c r="E95" s="13" t="str">
        <f>IFERROR(VLOOKUP(B95,'2.1 Bilan Fibres végétales 2023'!$A$5:$N$132,5,FALSE),"-")</f>
        <v>-</v>
      </c>
      <c r="F95" s="13" t="str">
        <f>IFERROR(VLOOKUP(B95,'2.1 Bilan Fibres végétales 2023'!$A$5:$N$132,6,FALSE),"-")</f>
        <v>-</v>
      </c>
      <c r="G95" s="13" t="str">
        <f>IFERROR(VLOOKUP(B95,'2.1 Bilan Fibres végétales 2023'!$A$5:$N$132,7,FALSE),"-")</f>
        <v>-</v>
      </c>
      <c r="H95" s="13" t="str">
        <f>IFERROR(VLOOKUP(B95,'2.1 Bilan Fibres végétales 2023'!$A$5:$N$132,8,FALSE),"-")</f>
        <v>-</v>
      </c>
      <c r="I95" s="13">
        <f>IFERROR(VLOOKUP(B95,'2.1 Bilan Fibres végétales 2023'!$A$5:$N$132,9,FALSE),"-")</f>
        <v>6894</v>
      </c>
      <c r="J95" s="13" t="str">
        <f>IFERROR(VLOOKUP(B95,'2.1 Bilan Fibres végétales 2023'!$A$5:$N$132,10,FALSE),"-")</f>
        <v>-</v>
      </c>
      <c r="K95" s="13" t="str">
        <f>IFERROR(VLOOKUP(B95,'2.1 Bilan Fibres végétales 2023'!$A$5:$N$132,11,FALSE),"-")</f>
        <v>-</v>
      </c>
      <c r="L95" s="13" t="str">
        <f>IFERROR(VLOOKUP(B95,'2.1 Bilan Fibres végétales 2023'!$A$5:$N$132,12,FALSE),"-")</f>
        <v>-</v>
      </c>
      <c r="M95" s="13">
        <f>IFERROR(VLOOKUP(B95,'2.1 Bilan Fibres végétales 2023'!$A$5:$N$132,13,FALSE),"-")</f>
        <v>6137.27</v>
      </c>
      <c r="N95" s="13" t="str">
        <f>IFERROR(VLOOKUP(B95,'2.1 Bilan Fibres végétales 2023'!$A$5:$N$132,14,FALSE),"-")</f>
        <v>-</v>
      </c>
      <c r="O95" s="13">
        <f>IFERROR(VLOOKUP(B95,'3.1 Bilan Fibres animales 2023'!$C$6:$F$83,3,FALSE),"-")</f>
        <v>3797.23</v>
      </c>
      <c r="P95" s="13" t="str">
        <f>IFERROR(VLOOKUP(B95,'3.1 Bilan Fibres animales 2023'!$C$6:$F$83,4,FALSE),"-")</f>
        <v>-</v>
      </c>
      <c r="Q95" s="13">
        <f>IFERROR(VLOOKUP(B95,'4.1 Bilan peaux brutes (2023)'!$C$6:$AA$201,20,FALSE),"-")</f>
        <v>219540.3984375</v>
      </c>
      <c r="R95" s="13">
        <f>IFERROR(VLOOKUP(B95,'4.1 Bilan peaux brutes (2023)'!$C$6:$AA$201,21,FALSE),"-")</f>
        <v>27181.192187500001</v>
      </c>
      <c r="S95" s="13">
        <f>IFERROR(VLOOKUP(B95,'4.1 Bilan peaux brutes (2023)'!$C$6:$AA$201,22,FALSE),"-")</f>
        <v>1990.9572000000003</v>
      </c>
      <c r="T95" s="13">
        <f>IFERROR(VLOOKUP(B95,'4.1 Bilan peaux brutes (2023)'!$C$6:$AA$201,23,FALSE),"-")</f>
        <v>1327.3048000000001</v>
      </c>
      <c r="U95" s="13">
        <f>IFERROR(VLOOKUP(B95,'4.1 Bilan peaux brutes (2023)'!$C$6:$AA$201,24,FALSE),"-")</f>
        <v>1417.6686000000002</v>
      </c>
      <c r="V95" s="13">
        <f>IFERROR(VLOOKUP(B95,'4.1 Bilan peaux brutes (2023)'!$C$6:$AA$201,25,FALSE),"-")</f>
        <v>945.11239999999998</v>
      </c>
      <c r="W95" s="13" t="s">
        <v>785</v>
      </c>
      <c r="X95" s="13" t="s">
        <v>785</v>
      </c>
      <c r="Y95" s="13" t="s">
        <v>785</v>
      </c>
      <c r="Z95" s="13" t="s">
        <v>785</v>
      </c>
      <c r="AA95" s="13" t="s">
        <v>785</v>
      </c>
      <c r="AB95" s="13" t="s">
        <v>785</v>
      </c>
      <c r="AC95" s="13" t="s">
        <v>785</v>
      </c>
      <c r="AD95" s="13" t="s">
        <v>785</v>
      </c>
    </row>
    <row r="96" spans="2:30" x14ac:dyDescent="0.35">
      <c r="B96" s="13" t="s">
        <v>673</v>
      </c>
      <c r="C96" s="13" t="str">
        <f>IFERROR(VLOOKUP(B96,'2.1 Bilan Fibres végétales 2023'!$A$5:$N$132,3,FALSE),"-")</f>
        <v>-</v>
      </c>
      <c r="D96" s="13" t="str">
        <f>IFERROR(VLOOKUP(B96,'2.1 Bilan Fibres végétales 2023'!$A$5:$N$132,4,FALSE),"-")</f>
        <v>-</v>
      </c>
      <c r="E96" s="13" t="str">
        <f>IFERROR(VLOOKUP(B96,'2.1 Bilan Fibres végétales 2023'!$A$5:$N$132,5,FALSE),"-")</f>
        <v>-</v>
      </c>
      <c r="F96" s="13" t="str">
        <f>IFERROR(VLOOKUP(B96,'2.1 Bilan Fibres végétales 2023'!$A$5:$N$132,6,FALSE),"-")</f>
        <v>-</v>
      </c>
      <c r="G96" s="13" t="str">
        <f>IFERROR(VLOOKUP(B96,'2.1 Bilan Fibres végétales 2023'!$A$5:$N$132,7,FALSE),"-")</f>
        <v>-</v>
      </c>
      <c r="H96" s="13" t="str">
        <f>IFERROR(VLOOKUP(B96,'2.1 Bilan Fibres végétales 2023'!$A$5:$N$132,8,FALSE),"-")</f>
        <v>-</v>
      </c>
      <c r="I96" s="13" t="str">
        <f>IFERROR(VLOOKUP(B96,'2.1 Bilan Fibres végétales 2023'!$A$5:$N$132,9,FALSE),"-")</f>
        <v>-</v>
      </c>
      <c r="J96" s="13" t="str">
        <f>IFERROR(VLOOKUP(B96,'2.1 Bilan Fibres végétales 2023'!$A$5:$N$132,10,FALSE),"-")</f>
        <v>-</v>
      </c>
      <c r="K96" s="13" t="str">
        <f>IFERROR(VLOOKUP(B96,'2.1 Bilan Fibres végétales 2023'!$A$5:$N$132,11,FALSE),"-")</f>
        <v>-</v>
      </c>
      <c r="L96" s="13" t="str">
        <f>IFERROR(VLOOKUP(B96,'2.1 Bilan Fibres végétales 2023'!$A$5:$N$132,12,FALSE),"-")</f>
        <v>-</v>
      </c>
      <c r="M96" s="13" t="str">
        <f>IFERROR(VLOOKUP(B96,'2.1 Bilan Fibres végétales 2023'!$A$5:$N$132,13,FALSE),"-")</f>
        <v>-</v>
      </c>
      <c r="N96" s="13" t="str">
        <f>IFERROR(VLOOKUP(B96,'2.1 Bilan Fibres végétales 2023'!$A$5:$N$132,14,FALSE),"-")</f>
        <v>-</v>
      </c>
      <c r="O96" s="13">
        <f>IFERROR(VLOOKUP(B96,'3.1 Bilan Fibres animales 2023'!$C$6:$F$83,3,FALSE),"-")</f>
        <v>1181</v>
      </c>
      <c r="P96" s="13" t="str">
        <f>IFERROR(VLOOKUP(B96,'3.1 Bilan Fibres animales 2023'!$C$6:$F$83,4,FALSE),"-")</f>
        <v>-</v>
      </c>
      <c r="Q96" s="13">
        <f>IFERROR(VLOOKUP(B96,'4.1 Bilan peaux brutes (2023)'!$C$6:$AA$201,20,FALSE),"-")</f>
        <v>415.9824375</v>
      </c>
      <c r="R96" s="13">
        <f>IFERROR(VLOOKUP(B96,'4.1 Bilan peaux brutes (2023)'!$C$6:$AA$201,21,FALSE),"-")</f>
        <v>5.6130750000000003</v>
      </c>
      <c r="S96" s="13">
        <f>IFERROR(VLOOKUP(B96,'4.1 Bilan peaux brutes (2023)'!$C$6:$AA$201,22,FALSE),"-")</f>
        <v>26.85</v>
      </c>
      <c r="T96" s="13">
        <f>IFERROR(VLOOKUP(B96,'4.1 Bilan peaux brutes (2023)'!$C$6:$AA$201,23,FALSE),"-")</f>
        <v>17.899999999999999</v>
      </c>
      <c r="U96" s="13" t="str">
        <f>IFERROR(VLOOKUP(B96,'4.1 Bilan peaux brutes (2023)'!$C$6:$AA$201,24,FALSE),"-")</f>
        <v>-</v>
      </c>
      <c r="V96" s="13" t="str">
        <f>IFERROR(VLOOKUP(B96,'4.1 Bilan peaux brutes (2023)'!$C$6:$AA$201,25,FALSE),"-")</f>
        <v>-</v>
      </c>
      <c r="W96" s="13" t="s">
        <v>785</v>
      </c>
      <c r="X96" s="13" t="s">
        <v>785</v>
      </c>
      <c r="Y96" s="13" t="s">
        <v>785</v>
      </c>
      <c r="Z96" s="13" t="s">
        <v>785</v>
      </c>
      <c r="AA96" s="13" t="s">
        <v>785</v>
      </c>
      <c r="AB96" s="13" t="s">
        <v>785</v>
      </c>
      <c r="AC96" s="13" t="s">
        <v>785</v>
      </c>
      <c r="AD96" s="13" t="s">
        <v>785</v>
      </c>
    </row>
    <row r="97" spans="2:30" x14ac:dyDescent="0.35">
      <c r="B97" s="13" t="s">
        <v>309</v>
      </c>
      <c r="C97" s="13" t="str">
        <f>IFERROR(VLOOKUP(B97,'2.1 Bilan Fibres végétales 2023'!$A$5:$N$132,3,FALSE),"-")</f>
        <v>-</v>
      </c>
      <c r="D97" s="13" t="str">
        <f>IFERROR(VLOOKUP(B97,'2.1 Bilan Fibres végétales 2023'!$A$5:$N$132,4,FALSE),"-")</f>
        <v>-</v>
      </c>
      <c r="E97" s="13" t="str">
        <f>IFERROR(VLOOKUP(B97,'2.1 Bilan Fibres végétales 2023'!$A$5:$N$132,5,FALSE),"-")</f>
        <v>-</v>
      </c>
      <c r="F97" s="13" t="str">
        <f>IFERROR(VLOOKUP(B97,'2.1 Bilan Fibres végétales 2023'!$A$5:$N$132,6,FALSE),"-")</f>
        <v>-</v>
      </c>
      <c r="G97" s="13" t="str">
        <f>IFERROR(VLOOKUP(B97,'2.1 Bilan Fibres végétales 2023'!$A$5:$N$132,7,FALSE),"-")</f>
        <v>-</v>
      </c>
      <c r="H97" s="13" t="str">
        <f>IFERROR(VLOOKUP(B97,'2.1 Bilan Fibres végétales 2023'!$A$5:$N$132,8,FALSE),"-")</f>
        <v>-</v>
      </c>
      <c r="I97" s="13" t="str">
        <f>IFERROR(VLOOKUP(B97,'2.1 Bilan Fibres végétales 2023'!$A$5:$N$132,9,FALSE),"-")</f>
        <v>-</v>
      </c>
      <c r="J97" s="13" t="str">
        <f>IFERROR(VLOOKUP(B97,'2.1 Bilan Fibres végétales 2023'!$A$5:$N$132,10,FALSE),"-")</f>
        <v>-</v>
      </c>
      <c r="K97" s="13" t="str">
        <f>IFERROR(VLOOKUP(B97,'2.1 Bilan Fibres végétales 2023'!$A$5:$N$132,11,FALSE),"-")</f>
        <v>-</v>
      </c>
      <c r="L97" s="13" t="str">
        <f>IFERROR(VLOOKUP(B97,'2.1 Bilan Fibres végétales 2023'!$A$5:$N$132,12,FALSE),"-")</f>
        <v>-</v>
      </c>
      <c r="M97" s="13" t="str">
        <f>IFERROR(VLOOKUP(B97,'2.1 Bilan Fibres végétales 2023'!$A$5:$N$132,13,FALSE),"-")</f>
        <v>-</v>
      </c>
      <c r="N97" s="13" t="str">
        <f>IFERROR(VLOOKUP(B97,'2.1 Bilan Fibres végétales 2023'!$A$5:$N$132,14,FALSE),"-")</f>
        <v>-</v>
      </c>
      <c r="O97" s="13">
        <f>IFERROR(VLOOKUP(B97,'3.1 Bilan Fibres animales 2023'!$C$6:$F$83,3,FALSE),"-")</f>
        <v>14501.18</v>
      </c>
      <c r="P97" s="13" t="str">
        <f>IFERROR(VLOOKUP(B97,'3.1 Bilan Fibres animales 2023'!$C$6:$F$83,4,FALSE),"-")</f>
        <v>-</v>
      </c>
      <c r="Q97" s="13">
        <f>IFERROR(VLOOKUP(B97,'4.1 Bilan peaux brutes (2023)'!$C$6:$AA$201,20,FALSE),"-")</f>
        <v>30452.627625000001</v>
      </c>
      <c r="R97" s="13">
        <f>IFERROR(VLOOKUP(B97,'4.1 Bilan peaux brutes (2023)'!$C$6:$AA$201,21,FALSE),"-")</f>
        <v>3770.3253249999998</v>
      </c>
      <c r="S97" s="13">
        <f>IFERROR(VLOOKUP(B97,'4.1 Bilan peaux brutes (2023)'!$C$6:$AA$201,22,FALSE),"-")</f>
        <v>6371.7330000000002</v>
      </c>
      <c r="T97" s="13">
        <f>IFERROR(VLOOKUP(B97,'4.1 Bilan peaux brutes (2023)'!$C$6:$AA$201,23,FALSE),"-")</f>
        <v>4247.8220000000001</v>
      </c>
      <c r="U97" s="13">
        <f>IFERROR(VLOOKUP(B97,'4.1 Bilan peaux brutes (2023)'!$C$6:$AA$201,24,FALSE),"-")</f>
        <v>4359.3864000000003</v>
      </c>
      <c r="V97" s="13">
        <f>IFERROR(VLOOKUP(B97,'4.1 Bilan peaux brutes (2023)'!$C$6:$AA$201,25,FALSE),"-")</f>
        <v>2906.2575999999999</v>
      </c>
      <c r="W97" s="13" t="s">
        <v>785</v>
      </c>
      <c r="X97" s="13" t="s">
        <v>785</v>
      </c>
      <c r="Y97" s="13" t="s">
        <v>785</v>
      </c>
      <c r="Z97" s="13" t="s">
        <v>785</v>
      </c>
      <c r="AA97" s="13" t="s">
        <v>785</v>
      </c>
      <c r="AB97" s="13" t="s">
        <v>785</v>
      </c>
      <c r="AC97" s="13" t="s">
        <v>785</v>
      </c>
      <c r="AD97" s="13" t="s">
        <v>785</v>
      </c>
    </row>
    <row r="98" spans="2:30" x14ac:dyDescent="0.35">
      <c r="B98" s="13" t="s">
        <v>310</v>
      </c>
      <c r="C98" s="13" t="str">
        <f>IFERROR(VLOOKUP(B98,'2.1 Bilan Fibres végétales 2023'!$A$5:$N$132,3,FALSE),"-")</f>
        <v>-</v>
      </c>
      <c r="D98" s="13" t="str">
        <f>IFERROR(VLOOKUP(B98,'2.1 Bilan Fibres végétales 2023'!$A$5:$N$132,4,FALSE),"-")</f>
        <v>-</v>
      </c>
      <c r="E98" s="13" t="str">
        <f>IFERROR(VLOOKUP(B98,'2.1 Bilan Fibres végétales 2023'!$A$5:$N$132,5,FALSE),"-")</f>
        <v>-</v>
      </c>
      <c r="F98" s="13" t="str">
        <f>IFERROR(VLOOKUP(B98,'2.1 Bilan Fibres végétales 2023'!$A$5:$N$132,6,FALSE),"-")</f>
        <v>-</v>
      </c>
      <c r="G98" s="13" t="str">
        <f>IFERROR(VLOOKUP(B98,'2.1 Bilan Fibres végétales 2023'!$A$5:$N$132,7,FALSE),"-")</f>
        <v>-</v>
      </c>
      <c r="H98" s="13" t="str">
        <f>IFERROR(VLOOKUP(B98,'2.1 Bilan Fibres végétales 2023'!$A$5:$N$132,8,FALSE),"-")</f>
        <v>-</v>
      </c>
      <c r="I98" s="13" t="str">
        <f>IFERROR(VLOOKUP(B98,'2.1 Bilan Fibres végétales 2023'!$A$5:$N$132,9,FALSE),"-")</f>
        <v>-</v>
      </c>
      <c r="J98" s="13" t="str">
        <f>IFERROR(VLOOKUP(B98,'2.1 Bilan Fibres végétales 2023'!$A$5:$N$132,10,FALSE),"-")</f>
        <v>-</v>
      </c>
      <c r="K98" s="13" t="str">
        <f>IFERROR(VLOOKUP(B98,'2.1 Bilan Fibres végétales 2023'!$A$5:$N$132,11,FALSE),"-")</f>
        <v>-</v>
      </c>
      <c r="L98" s="13" t="str">
        <f>IFERROR(VLOOKUP(B98,'2.1 Bilan Fibres végétales 2023'!$A$5:$N$132,12,FALSE),"-")</f>
        <v>-</v>
      </c>
      <c r="M98" s="13" t="str">
        <f>IFERROR(VLOOKUP(B98,'2.1 Bilan Fibres végétales 2023'!$A$5:$N$132,13,FALSE),"-")</f>
        <v>-</v>
      </c>
      <c r="N98" s="13" t="str">
        <f>IFERROR(VLOOKUP(B98,'2.1 Bilan Fibres végétales 2023'!$A$5:$N$132,14,FALSE),"-")</f>
        <v>-</v>
      </c>
      <c r="O98" s="13">
        <f>IFERROR(VLOOKUP(B98,'3.1 Bilan Fibres animales 2023'!$C$6:$F$83,3,FALSE),"-")</f>
        <v>240.31</v>
      </c>
      <c r="P98" s="13" t="str">
        <f>IFERROR(VLOOKUP(B98,'3.1 Bilan Fibres animales 2023'!$C$6:$F$83,4,FALSE),"-")</f>
        <v>-</v>
      </c>
      <c r="Q98" s="13">
        <f>IFERROR(VLOOKUP(B98,'4.1 Bilan peaux brutes (2023)'!$C$6:$AA$201,20,FALSE),"-")</f>
        <v>724.18499999999995</v>
      </c>
      <c r="R98" s="13">
        <f>IFERROR(VLOOKUP(B98,'4.1 Bilan peaux brutes (2023)'!$C$6:$AA$201,21,FALSE),"-")</f>
        <v>150.423</v>
      </c>
      <c r="S98" s="13">
        <f>IFERROR(VLOOKUP(B98,'4.1 Bilan peaux brutes (2023)'!$C$6:$AA$201,22,FALSE),"-")</f>
        <v>14.503200000000001</v>
      </c>
      <c r="T98" s="13">
        <f>IFERROR(VLOOKUP(B98,'4.1 Bilan peaux brutes (2023)'!$C$6:$AA$201,23,FALSE),"-")</f>
        <v>9.6688000000000009</v>
      </c>
      <c r="U98" s="13">
        <f>IFERROR(VLOOKUP(B98,'4.1 Bilan peaux brutes (2023)'!$C$6:$AA$201,24,FALSE),"-")</f>
        <v>4.6122000000000005</v>
      </c>
      <c r="V98" s="13">
        <f>IFERROR(VLOOKUP(B98,'4.1 Bilan peaux brutes (2023)'!$C$6:$AA$201,25,FALSE),"-")</f>
        <v>3.0748000000000002</v>
      </c>
      <c r="W98" s="13" t="s">
        <v>785</v>
      </c>
      <c r="X98" s="13" t="s">
        <v>785</v>
      </c>
      <c r="Y98" s="13" t="s">
        <v>785</v>
      </c>
      <c r="Z98" s="13" t="s">
        <v>785</v>
      </c>
      <c r="AA98" s="13" t="s">
        <v>785</v>
      </c>
      <c r="AB98" s="13" t="s">
        <v>785</v>
      </c>
      <c r="AC98" s="13" t="s">
        <v>785</v>
      </c>
      <c r="AD98" s="13" t="s">
        <v>785</v>
      </c>
    </row>
    <row r="99" spans="2:30" x14ac:dyDescent="0.35">
      <c r="B99" s="13" t="s">
        <v>311</v>
      </c>
      <c r="C99" s="13">
        <f>IFERROR(VLOOKUP(B99,'2.1 Bilan Fibres végétales 2023'!$A$5:$N$132,3,FALSE),"-")</f>
        <v>23516</v>
      </c>
      <c r="D99" s="13" t="str">
        <f>IFERROR(VLOOKUP(B99,'2.1 Bilan Fibres végétales 2023'!$A$5:$N$132,4,FALSE),"-")</f>
        <v>-</v>
      </c>
      <c r="E99" s="13" t="str">
        <f>IFERROR(VLOOKUP(B99,'2.1 Bilan Fibres végétales 2023'!$A$5:$N$132,5,FALSE),"-")</f>
        <v>-</v>
      </c>
      <c r="F99" s="13" t="str">
        <f>IFERROR(VLOOKUP(B99,'2.1 Bilan Fibres végétales 2023'!$A$5:$N$132,6,FALSE),"-")</f>
        <v>-</v>
      </c>
      <c r="G99" s="13" t="str">
        <f>IFERROR(VLOOKUP(B99,'2.1 Bilan Fibres végétales 2023'!$A$5:$N$132,7,FALSE),"-")</f>
        <v>-</v>
      </c>
      <c r="H99" s="13" t="str">
        <f>IFERROR(VLOOKUP(B99,'2.1 Bilan Fibres végétales 2023'!$A$5:$N$132,8,FALSE),"-")</f>
        <v>-</v>
      </c>
      <c r="I99" s="13">
        <f>IFERROR(VLOOKUP(B99,'2.1 Bilan Fibres végétales 2023'!$A$5:$N$132,9,FALSE),"-")</f>
        <v>609.6</v>
      </c>
      <c r="J99" s="13">
        <f>IFERROR(VLOOKUP(B99,'2.1 Bilan Fibres végétales 2023'!$A$5:$N$132,10,FALSE),"-")</f>
        <v>3729.46</v>
      </c>
      <c r="K99" s="13" t="str">
        <f>IFERROR(VLOOKUP(B99,'2.1 Bilan Fibres végétales 2023'!$A$5:$N$132,11,FALSE),"-")</f>
        <v>-</v>
      </c>
      <c r="L99" s="13" t="str">
        <f>IFERROR(VLOOKUP(B99,'2.1 Bilan Fibres végétales 2023'!$A$5:$N$132,12,FALSE),"-")</f>
        <v>-</v>
      </c>
      <c r="M99" s="13" t="str">
        <f>IFERROR(VLOOKUP(B99,'2.1 Bilan Fibres végétales 2023'!$A$5:$N$132,13,FALSE),"-")</f>
        <v>-</v>
      </c>
      <c r="N99" s="13" t="str">
        <f>IFERROR(VLOOKUP(B99,'2.1 Bilan Fibres végétales 2023'!$A$5:$N$132,14,FALSE),"-")</f>
        <v>-</v>
      </c>
      <c r="O99" s="13" t="str">
        <f>IFERROR(VLOOKUP(B99,'3.1 Bilan Fibres animales 2023'!$C$6:$F$83,3,FALSE),"-")</f>
        <v>-</v>
      </c>
      <c r="P99" s="13" t="str">
        <f>IFERROR(VLOOKUP(B99,'3.1 Bilan Fibres animales 2023'!$C$6:$F$83,4,FALSE),"-")</f>
        <v>-</v>
      </c>
      <c r="Q99" s="13">
        <f>IFERROR(VLOOKUP(B99,'4.1 Bilan peaux brutes (2023)'!$C$6:$AA$201,20,FALSE),"-")</f>
        <v>4009.7006249999999</v>
      </c>
      <c r="R99" s="13">
        <f>IFERROR(VLOOKUP(B99,'4.1 Bilan peaux brutes (2023)'!$C$6:$AA$201,21,FALSE),"-")</f>
        <v>496.43912499999999</v>
      </c>
      <c r="S99" s="13">
        <f>IFERROR(VLOOKUP(B99,'4.1 Bilan peaux brutes (2023)'!$C$6:$AA$201,22,FALSE),"-")</f>
        <v>28.821600000000004</v>
      </c>
      <c r="T99" s="13">
        <f>IFERROR(VLOOKUP(B99,'4.1 Bilan peaux brutes (2023)'!$C$6:$AA$201,23,FALSE),"-")</f>
        <v>19.214400000000001</v>
      </c>
      <c r="U99" s="13">
        <f>IFERROR(VLOOKUP(B99,'4.1 Bilan peaux brutes (2023)'!$C$6:$AA$201,24,FALSE),"-")</f>
        <v>140.96520000000001</v>
      </c>
      <c r="V99" s="13">
        <f>IFERROR(VLOOKUP(B99,'4.1 Bilan peaux brutes (2023)'!$C$6:$AA$201,25,FALSE),"-")</f>
        <v>93.976799999999997</v>
      </c>
      <c r="W99" s="13" t="s">
        <v>785</v>
      </c>
      <c r="X99" s="13" t="s">
        <v>785</v>
      </c>
      <c r="Y99" s="13" t="s">
        <v>785</v>
      </c>
      <c r="Z99" s="13" t="s">
        <v>785</v>
      </c>
      <c r="AA99" s="13" t="s">
        <v>785</v>
      </c>
      <c r="AB99" s="13" t="s">
        <v>785</v>
      </c>
      <c r="AC99" s="13" t="s">
        <v>785</v>
      </c>
      <c r="AD99" s="13" t="s">
        <v>785</v>
      </c>
    </row>
    <row r="100" spans="2:30" x14ac:dyDescent="0.35">
      <c r="B100" s="13" t="s">
        <v>312</v>
      </c>
      <c r="C100" s="13" t="str">
        <f>IFERROR(VLOOKUP(B100,'2.1 Bilan Fibres végétales 2023'!$A$5:$N$132,3,FALSE),"-")</f>
        <v>-</v>
      </c>
      <c r="D100" s="13" t="str">
        <f>IFERROR(VLOOKUP(B100,'2.1 Bilan Fibres végétales 2023'!$A$5:$N$132,4,FALSE),"-")</f>
        <v>-</v>
      </c>
      <c r="E100" s="13" t="str">
        <f>IFERROR(VLOOKUP(B100,'2.1 Bilan Fibres végétales 2023'!$A$5:$N$132,5,FALSE),"-")</f>
        <v>-</v>
      </c>
      <c r="F100" s="13" t="str">
        <f>IFERROR(VLOOKUP(B100,'2.1 Bilan Fibres végétales 2023'!$A$5:$N$132,6,FALSE),"-")</f>
        <v>-</v>
      </c>
      <c r="G100" s="13" t="str">
        <f>IFERROR(VLOOKUP(B100,'2.1 Bilan Fibres végétales 2023'!$A$5:$N$132,7,FALSE),"-")</f>
        <v>-</v>
      </c>
      <c r="H100" s="13" t="str">
        <f>IFERROR(VLOOKUP(B100,'2.1 Bilan Fibres végétales 2023'!$A$5:$N$132,8,FALSE),"-")</f>
        <v>-</v>
      </c>
      <c r="I100" s="13" t="str">
        <f>IFERROR(VLOOKUP(B100,'2.1 Bilan Fibres végétales 2023'!$A$5:$N$132,9,FALSE),"-")</f>
        <v>-</v>
      </c>
      <c r="J100" s="13" t="str">
        <f>IFERROR(VLOOKUP(B100,'2.1 Bilan Fibres végétales 2023'!$A$5:$N$132,10,FALSE),"-")</f>
        <v>-</v>
      </c>
      <c r="K100" s="13" t="str">
        <f>IFERROR(VLOOKUP(B100,'2.1 Bilan Fibres végétales 2023'!$A$5:$N$132,11,FALSE),"-")</f>
        <v>-</v>
      </c>
      <c r="L100" s="13" t="str">
        <f>IFERROR(VLOOKUP(B100,'2.1 Bilan Fibres végétales 2023'!$A$5:$N$132,12,FALSE),"-")</f>
        <v>-</v>
      </c>
      <c r="M100" s="13" t="str">
        <f>IFERROR(VLOOKUP(B100,'2.1 Bilan Fibres végétales 2023'!$A$5:$N$132,13,FALSE),"-")</f>
        <v>-</v>
      </c>
      <c r="N100" s="13" t="str">
        <f>IFERROR(VLOOKUP(B100,'2.1 Bilan Fibres végétales 2023'!$A$5:$N$132,14,FALSE),"-")</f>
        <v>-</v>
      </c>
      <c r="O100" s="13">
        <f>IFERROR(VLOOKUP(B100,'3.1 Bilan Fibres animales 2023'!$C$6:$F$83,3,FALSE),"-")</f>
        <v>1206.17</v>
      </c>
      <c r="P100" s="13" t="str">
        <f>IFERROR(VLOOKUP(B100,'3.1 Bilan Fibres animales 2023'!$C$6:$F$83,4,FALSE),"-")</f>
        <v>-</v>
      </c>
      <c r="Q100" s="13">
        <f>IFERROR(VLOOKUP(B100,'4.1 Bilan peaux brutes (2023)'!$C$6:$AA$201,20,FALSE),"-")</f>
        <v>3754.9141875</v>
      </c>
      <c r="R100" s="13">
        <f>IFERROR(VLOOKUP(B100,'4.1 Bilan peaux brutes (2023)'!$C$6:$AA$201,21,FALSE),"-")</f>
        <v>464.8941375</v>
      </c>
      <c r="S100" s="13">
        <f>IFERROR(VLOOKUP(B100,'4.1 Bilan peaux brutes (2023)'!$C$6:$AA$201,22,FALSE),"-")</f>
        <v>447.85319999999996</v>
      </c>
      <c r="T100" s="13">
        <f>IFERROR(VLOOKUP(B100,'4.1 Bilan peaux brutes (2023)'!$C$6:$AA$201,23,FALSE),"-")</f>
        <v>298.56880000000001</v>
      </c>
      <c r="U100" s="13">
        <f>IFERROR(VLOOKUP(B100,'4.1 Bilan peaux brutes (2023)'!$C$6:$AA$201,24,FALSE),"-")</f>
        <v>175.95240000000001</v>
      </c>
      <c r="V100" s="13">
        <f>IFERROR(VLOOKUP(B100,'4.1 Bilan peaux brutes (2023)'!$C$6:$AA$201,25,FALSE),"-")</f>
        <v>117.30160000000001</v>
      </c>
      <c r="W100" s="13" t="s">
        <v>785</v>
      </c>
      <c r="X100" s="13" t="s">
        <v>785</v>
      </c>
      <c r="Y100" s="13" t="s">
        <v>785</v>
      </c>
      <c r="Z100" s="13" t="s">
        <v>785</v>
      </c>
      <c r="AA100" s="13" t="s">
        <v>785</v>
      </c>
      <c r="AB100" s="13" t="s">
        <v>785</v>
      </c>
      <c r="AC100" s="13" t="s">
        <v>785</v>
      </c>
      <c r="AD100" s="13" t="s">
        <v>785</v>
      </c>
    </row>
    <row r="101" spans="2:30" x14ac:dyDescent="0.35">
      <c r="B101" s="13" t="s">
        <v>313</v>
      </c>
      <c r="C101" s="13" t="str">
        <f>IFERROR(VLOOKUP(B101,'2.1 Bilan Fibres végétales 2023'!$A$5:$N$132,3,FALSE),"-")</f>
        <v>-</v>
      </c>
      <c r="D101" s="13">
        <f>IFERROR(VLOOKUP(B101,'2.1 Bilan Fibres végétales 2023'!$A$5:$N$132,4,FALSE),"-")</f>
        <v>10204.68</v>
      </c>
      <c r="E101" s="13" t="str">
        <f>IFERROR(VLOOKUP(B101,'2.1 Bilan Fibres végétales 2023'!$A$5:$N$132,5,FALSE),"-")</f>
        <v>-</v>
      </c>
      <c r="F101" s="13" t="str">
        <f>IFERROR(VLOOKUP(B101,'2.1 Bilan Fibres végétales 2023'!$A$5:$N$132,6,FALSE),"-")</f>
        <v>-</v>
      </c>
      <c r="G101" s="13" t="str">
        <f>IFERROR(VLOOKUP(B101,'2.1 Bilan Fibres végétales 2023'!$A$5:$N$132,7,FALSE),"-")</f>
        <v>-</v>
      </c>
      <c r="H101" s="13" t="str">
        <f>IFERROR(VLOOKUP(B101,'2.1 Bilan Fibres végétales 2023'!$A$5:$N$132,8,FALSE),"-")</f>
        <v>-</v>
      </c>
      <c r="I101" s="13" t="str">
        <f>IFERROR(VLOOKUP(B101,'2.1 Bilan Fibres végétales 2023'!$A$5:$N$132,9,FALSE),"-")</f>
        <v>-</v>
      </c>
      <c r="J101" s="13" t="str">
        <f>IFERROR(VLOOKUP(B101,'2.1 Bilan Fibres végétales 2023'!$A$5:$N$132,10,FALSE),"-")</f>
        <v>-</v>
      </c>
      <c r="K101" s="13" t="str">
        <f>IFERROR(VLOOKUP(B101,'2.1 Bilan Fibres végétales 2023'!$A$5:$N$132,11,FALSE),"-")</f>
        <v>-</v>
      </c>
      <c r="L101" s="13" t="str">
        <f>IFERROR(VLOOKUP(B101,'2.1 Bilan Fibres végétales 2023'!$A$5:$N$132,12,FALSE),"-")</f>
        <v>-</v>
      </c>
      <c r="M101" s="13" t="str">
        <f>IFERROR(VLOOKUP(B101,'2.1 Bilan Fibres végétales 2023'!$A$5:$N$132,13,FALSE),"-")</f>
        <v>-</v>
      </c>
      <c r="N101" s="13" t="str">
        <f>IFERROR(VLOOKUP(B101,'2.1 Bilan Fibres végétales 2023'!$A$5:$N$132,14,FALSE),"-")</f>
        <v>-</v>
      </c>
      <c r="O101" s="13">
        <f>IFERROR(VLOOKUP(B101,'3.1 Bilan Fibres animales 2023'!$C$6:$F$83,3,FALSE),"-")</f>
        <v>381</v>
      </c>
      <c r="P101" s="13" t="str">
        <f>IFERROR(VLOOKUP(B101,'3.1 Bilan Fibres animales 2023'!$C$6:$F$83,4,FALSE),"-")</f>
        <v>-</v>
      </c>
      <c r="Q101" s="13" t="str">
        <f>IFERROR(VLOOKUP(B101,'4.1 Bilan peaux brutes (2023)'!$C$6:$AA$201,20,FALSE),"-")</f>
        <v>-</v>
      </c>
      <c r="R101" s="13" t="str">
        <f>IFERROR(VLOOKUP(B101,'4.1 Bilan peaux brutes (2023)'!$C$6:$AA$201,21,FALSE),"-")</f>
        <v>-</v>
      </c>
      <c r="S101" s="13">
        <f>IFERROR(VLOOKUP(B101,'4.1 Bilan peaux brutes (2023)'!$C$6:$AA$201,22,FALSE),"-")</f>
        <v>113.4654</v>
      </c>
      <c r="T101" s="13">
        <f>IFERROR(VLOOKUP(B101,'4.1 Bilan peaux brutes (2023)'!$C$6:$AA$201,23,FALSE),"-")</f>
        <v>75.643600000000006</v>
      </c>
      <c r="U101" s="13">
        <f>IFERROR(VLOOKUP(B101,'4.1 Bilan peaux brutes (2023)'!$C$6:$AA$201,24,FALSE),"-")</f>
        <v>4395.0528000000004</v>
      </c>
      <c r="V101" s="13">
        <f>IFERROR(VLOOKUP(B101,'4.1 Bilan peaux brutes (2023)'!$C$6:$AA$201,25,FALSE),"-")</f>
        <v>2930.0352000000003</v>
      </c>
      <c r="W101" s="13" t="s">
        <v>785</v>
      </c>
      <c r="X101" s="13" t="s">
        <v>785</v>
      </c>
      <c r="Y101" s="13" t="s">
        <v>785</v>
      </c>
      <c r="Z101" s="13" t="s">
        <v>785</v>
      </c>
      <c r="AA101" s="13" t="s">
        <v>785</v>
      </c>
      <c r="AB101" s="13" t="s">
        <v>785</v>
      </c>
      <c r="AC101" s="13" t="s">
        <v>785</v>
      </c>
      <c r="AD101" s="13" t="s">
        <v>785</v>
      </c>
    </row>
    <row r="102" spans="2:30" x14ac:dyDescent="0.35">
      <c r="B102" s="13" t="s">
        <v>314</v>
      </c>
      <c r="C102" s="13" t="str">
        <f>IFERROR(VLOOKUP(B102,'2.1 Bilan Fibres végétales 2023'!$A$5:$N$132,3,FALSE),"-")</f>
        <v>-</v>
      </c>
      <c r="D102" s="13" t="str">
        <f>IFERROR(VLOOKUP(B102,'2.1 Bilan Fibres végétales 2023'!$A$5:$N$132,4,FALSE),"-")</f>
        <v>-</v>
      </c>
      <c r="E102" s="13" t="str">
        <f>IFERROR(VLOOKUP(B102,'2.1 Bilan Fibres végétales 2023'!$A$5:$N$132,5,FALSE),"-")</f>
        <v>-</v>
      </c>
      <c r="F102" s="13" t="str">
        <f>IFERROR(VLOOKUP(B102,'2.1 Bilan Fibres végétales 2023'!$A$5:$N$132,6,FALSE),"-")</f>
        <v>-</v>
      </c>
      <c r="G102" s="13" t="str">
        <f>IFERROR(VLOOKUP(B102,'2.1 Bilan Fibres végétales 2023'!$A$5:$N$132,7,FALSE),"-")</f>
        <v>-</v>
      </c>
      <c r="H102" s="13" t="str">
        <f>IFERROR(VLOOKUP(B102,'2.1 Bilan Fibres végétales 2023'!$A$5:$N$132,8,FALSE),"-")</f>
        <v>-</v>
      </c>
      <c r="I102" s="13" t="str">
        <f>IFERROR(VLOOKUP(B102,'2.1 Bilan Fibres végétales 2023'!$A$5:$N$132,9,FALSE),"-")</f>
        <v>-</v>
      </c>
      <c r="J102" s="13" t="str">
        <f>IFERROR(VLOOKUP(B102,'2.1 Bilan Fibres végétales 2023'!$A$5:$N$132,10,FALSE),"-")</f>
        <v>-</v>
      </c>
      <c r="K102" s="13" t="str">
        <f>IFERROR(VLOOKUP(B102,'2.1 Bilan Fibres végétales 2023'!$A$5:$N$132,11,FALSE),"-")</f>
        <v>-</v>
      </c>
      <c r="L102" s="13" t="str">
        <f>IFERROR(VLOOKUP(B102,'2.1 Bilan Fibres végétales 2023'!$A$5:$N$132,12,FALSE),"-")</f>
        <v>-</v>
      </c>
      <c r="M102" s="13">
        <f>IFERROR(VLOOKUP(B102,'2.1 Bilan Fibres végétales 2023'!$A$5:$N$132,13,FALSE),"-")</f>
        <v>5357.76</v>
      </c>
      <c r="N102" s="13" t="str">
        <f>IFERROR(VLOOKUP(B102,'2.1 Bilan Fibres végétales 2023'!$A$5:$N$132,14,FALSE),"-")</f>
        <v>-</v>
      </c>
      <c r="O102" s="13" t="str">
        <f>IFERROR(VLOOKUP(B102,'3.1 Bilan Fibres animales 2023'!$C$6:$F$83,3,FALSE),"-")</f>
        <v>-</v>
      </c>
      <c r="P102" s="13" t="str">
        <f>IFERROR(VLOOKUP(B102,'3.1 Bilan Fibres animales 2023'!$C$6:$F$83,4,FALSE),"-")</f>
        <v>-</v>
      </c>
      <c r="Q102" s="13">
        <f>IFERROR(VLOOKUP(B102,'4.1 Bilan peaux brutes (2023)'!$C$6:$AA$201,20,FALSE),"-")</f>
        <v>18777.787875000002</v>
      </c>
      <c r="R102" s="13">
        <f>IFERROR(VLOOKUP(B102,'4.1 Bilan peaux brutes (2023)'!$C$6:$AA$201,21,FALSE),"-")</f>
        <v>2324.8689749999994</v>
      </c>
      <c r="S102" s="13">
        <f>IFERROR(VLOOKUP(B102,'4.1 Bilan peaux brutes (2023)'!$C$6:$AA$201,22,FALSE),"-")</f>
        <v>1.2348000000000001</v>
      </c>
      <c r="T102" s="13">
        <f>IFERROR(VLOOKUP(B102,'4.1 Bilan peaux brutes (2023)'!$C$6:$AA$201,23,FALSE),"-")</f>
        <v>0.82320000000000004</v>
      </c>
      <c r="U102" s="13">
        <f>IFERROR(VLOOKUP(B102,'4.1 Bilan peaux brutes (2023)'!$C$6:$AA$201,24,FALSE),"-")</f>
        <v>1.3962000000000001</v>
      </c>
      <c r="V102" s="13">
        <f>IFERROR(VLOOKUP(B102,'4.1 Bilan peaux brutes (2023)'!$C$6:$AA$201,25,FALSE),"-")</f>
        <v>0.93080000000000007</v>
      </c>
      <c r="W102" s="13" t="s">
        <v>785</v>
      </c>
      <c r="X102" s="13" t="s">
        <v>785</v>
      </c>
      <c r="Y102" s="13" t="s">
        <v>785</v>
      </c>
      <c r="Z102" s="13" t="s">
        <v>785</v>
      </c>
      <c r="AA102" s="13" t="s">
        <v>785</v>
      </c>
      <c r="AB102" s="13" t="s">
        <v>785</v>
      </c>
      <c r="AC102" s="13" t="s">
        <v>785</v>
      </c>
      <c r="AD102" s="13" t="s">
        <v>785</v>
      </c>
    </row>
    <row r="103" spans="2:30" x14ac:dyDescent="0.35">
      <c r="B103" s="13" t="s">
        <v>315</v>
      </c>
      <c r="C103" s="13" t="str">
        <f>IFERROR(VLOOKUP(B103,'2.1 Bilan Fibres végétales 2023'!$A$5:$N$132,3,FALSE),"-")</f>
        <v>-</v>
      </c>
      <c r="D103" s="13" t="str">
        <f>IFERROR(VLOOKUP(B103,'2.1 Bilan Fibres végétales 2023'!$A$5:$N$132,4,FALSE),"-")</f>
        <v>-</v>
      </c>
      <c r="E103" s="13" t="str">
        <f>IFERROR(VLOOKUP(B103,'2.1 Bilan Fibres végétales 2023'!$A$5:$N$132,5,FALSE),"-")</f>
        <v>-</v>
      </c>
      <c r="F103" s="13" t="str">
        <f>IFERROR(VLOOKUP(B103,'2.1 Bilan Fibres végétales 2023'!$A$5:$N$132,6,FALSE),"-")</f>
        <v>-</v>
      </c>
      <c r="G103" s="13" t="str">
        <f>IFERROR(VLOOKUP(B103,'2.1 Bilan Fibres végétales 2023'!$A$5:$N$132,7,FALSE),"-")</f>
        <v>-</v>
      </c>
      <c r="H103" s="13" t="str">
        <f>IFERROR(VLOOKUP(B103,'2.1 Bilan Fibres végétales 2023'!$A$5:$N$132,8,FALSE),"-")</f>
        <v>-</v>
      </c>
      <c r="I103" s="13" t="str">
        <f>IFERROR(VLOOKUP(B103,'2.1 Bilan Fibres végétales 2023'!$A$5:$N$132,9,FALSE),"-")</f>
        <v>-</v>
      </c>
      <c r="J103" s="13" t="str">
        <f>IFERROR(VLOOKUP(B103,'2.1 Bilan Fibres végétales 2023'!$A$5:$N$132,10,FALSE),"-")</f>
        <v>-</v>
      </c>
      <c r="K103" s="13" t="str">
        <f>IFERROR(VLOOKUP(B103,'2.1 Bilan Fibres végétales 2023'!$A$5:$N$132,11,FALSE),"-")</f>
        <v>-</v>
      </c>
      <c r="L103" s="13" t="str">
        <f>IFERROR(VLOOKUP(B103,'2.1 Bilan Fibres végétales 2023'!$A$5:$N$132,12,FALSE),"-")</f>
        <v>-</v>
      </c>
      <c r="M103" s="13" t="str">
        <f>IFERROR(VLOOKUP(B103,'2.1 Bilan Fibres végétales 2023'!$A$5:$N$132,13,FALSE),"-")</f>
        <v>-</v>
      </c>
      <c r="N103" s="13" t="str">
        <f>IFERROR(VLOOKUP(B103,'2.1 Bilan Fibres végétales 2023'!$A$5:$N$132,14,FALSE),"-")</f>
        <v>-</v>
      </c>
      <c r="O103" s="13" t="str">
        <f>IFERROR(VLOOKUP(B103,'3.1 Bilan Fibres animales 2023'!$C$6:$F$83,3,FALSE),"-")</f>
        <v>-</v>
      </c>
      <c r="P103" s="13" t="str">
        <f>IFERROR(VLOOKUP(B103,'3.1 Bilan Fibres animales 2023'!$C$6:$F$83,4,FALSE),"-")</f>
        <v>-</v>
      </c>
      <c r="Q103" s="13">
        <f>IFERROR(VLOOKUP(B103,'4.1 Bilan peaux brutes (2023)'!$C$6:$AA$201,20,FALSE),"-")</f>
        <v>6288.0155624999998</v>
      </c>
      <c r="R103" s="13">
        <f>IFERROR(VLOOKUP(B103,'4.1 Bilan peaux brutes (2023)'!$C$6:$AA$201,21,FALSE),"-")</f>
        <v>778.51621249999994</v>
      </c>
      <c r="S103" s="13">
        <f>IFERROR(VLOOKUP(B103,'4.1 Bilan peaux brutes (2023)'!$C$6:$AA$201,22,FALSE),"-")</f>
        <v>376.00020000000001</v>
      </c>
      <c r="T103" s="13">
        <f>IFERROR(VLOOKUP(B103,'4.1 Bilan peaux brutes (2023)'!$C$6:$AA$201,23,FALSE),"-")</f>
        <v>250.66680000000002</v>
      </c>
      <c r="U103" s="13">
        <f>IFERROR(VLOOKUP(B103,'4.1 Bilan peaux brutes (2023)'!$C$6:$AA$201,24,FALSE),"-")</f>
        <v>780.76499999999999</v>
      </c>
      <c r="V103" s="13">
        <f>IFERROR(VLOOKUP(B103,'4.1 Bilan peaux brutes (2023)'!$C$6:$AA$201,25,FALSE),"-")</f>
        <v>520.51</v>
      </c>
      <c r="W103" s="13" t="s">
        <v>785</v>
      </c>
      <c r="X103" s="13" t="s">
        <v>785</v>
      </c>
      <c r="Y103" s="13" t="s">
        <v>785</v>
      </c>
      <c r="Z103" s="13" t="s">
        <v>785</v>
      </c>
      <c r="AA103" s="13" t="s">
        <v>785</v>
      </c>
      <c r="AB103" s="13" t="s">
        <v>785</v>
      </c>
      <c r="AC103" s="13" t="s">
        <v>785</v>
      </c>
      <c r="AD103" s="13" t="s">
        <v>785</v>
      </c>
    </row>
    <row r="104" spans="2:30" x14ac:dyDescent="0.35">
      <c r="B104" s="13" t="s">
        <v>316</v>
      </c>
      <c r="C104" s="13">
        <f>IFERROR(VLOOKUP(B104,'2.1 Bilan Fibres végétales 2023'!$A$5:$N$132,3,FALSE),"-")</f>
        <v>75821</v>
      </c>
      <c r="D104" s="13" t="str">
        <f>IFERROR(VLOOKUP(B104,'2.1 Bilan Fibres végétales 2023'!$A$5:$N$132,4,FALSE),"-")</f>
        <v>-</v>
      </c>
      <c r="E104" s="13" t="str">
        <f>IFERROR(VLOOKUP(B104,'2.1 Bilan Fibres végétales 2023'!$A$5:$N$132,5,FALSE),"-")</f>
        <v>-</v>
      </c>
      <c r="F104" s="13">
        <f>IFERROR(VLOOKUP(B104,'2.1 Bilan Fibres végétales 2023'!$A$5:$N$132,6,FALSE),"-")</f>
        <v>0</v>
      </c>
      <c r="G104" s="13" t="str">
        <f>IFERROR(VLOOKUP(B104,'2.1 Bilan Fibres végétales 2023'!$A$5:$N$132,7,FALSE),"-")</f>
        <v>-</v>
      </c>
      <c r="H104" s="13" t="str">
        <f>IFERROR(VLOOKUP(B104,'2.1 Bilan Fibres végétales 2023'!$A$5:$N$132,8,FALSE),"-")</f>
        <v>-</v>
      </c>
      <c r="I104" s="13" t="str">
        <f>IFERROR(VLOOKUP(B104,'2.1 Bilan Fibres végétales 2023'!$A$5:$N$132,9,FALSE),"-")</f>
        <v>-</v>
      </c>
      <c r="J104" s="13">
        <f>IFERROR(VLOOKUP(B104,'2.1 Bilan Fibres végétales 2023'!$A$5:$N$132,10,FALSE),"-")</f>
        <v>1556.43</v>
      </c>
      <c r="K104" s="13" t="str">
        <f>IFERROR(VLOOKUP(B104,'2.1 Bilan Fibres végétales 2023'!$A$5:$N$132,11,FALSE),"-")</f>
        <v>-</v>
      </c>
      <c r="L104" s="13" t="str">
        <f>IFERROR(VLOOKUP(B104,'2.1 Bilan Fibres végétales 2023'!$A$5:$N$132,12,FALSE),"-")</f>
        <v>-</v>
      </c>
      <c r="M104" s="13" t="str">
        <f>IFERROR(VLOOKUP(B104,'2.1 Bilan Fibres végétales 2023'!$A$5:$N$132,13,FALSE),"-")</f>
        <v>-</v>
      </c>
      <c r="N104" s="13" t="str">
        <f>IFERROR(VLOOKUP(B104,'2.1 Bilan Fibres végétales 2023'!$A$5:$N$132,14,FALSE),"-")</f>
        <v>-</v>
      </c>
      <c r="O104" s="13" t="str">
        <f>IFERROR(VLOOKUP(B104,'3.1 Bilan Fibres animales 2023'!$C$6:$F$83,3,FALSE),"-")</f>
        <v>-</v>
      </c>
      <c r="P104" s="13" t="str">
        <f>IFERROR(VLOOKUP(B104,'3.1 Bilan Fibres animales 2023'!$C$6:$F$83,4,FALSE),"-")</f>
        <v>-</v>
      </c>
      <c r="Q104" s="13">
        <f>IFERROR(VLOOKUP(B104,'4.1 Bilan peaux brutes (2023)'!$C$6:$AA$201,20,FALSE),"-")</f>
        <v>82066.9185</v>
      </c>
      <c r="R104" s="13">
        <f>IFERROR(VLOOKUP(B104,'4.1 Bilan peaux brutes (2023)'!$C$6:$AA$201,21,FALSE),"-")</f>
        <v>10160.6661</v>
      </c>
      <c r="S104" s="13">
        <f>IFERROR(VLOOKUP(B104,'4.1 Bilan peaux brutes (2023)'!$C$6:$AA$201,22,FALSE),"-")</f>
        <v>12535.863600000001</v>
      </c>
      <c r="T104" s="13">
        <f>IFERROR(VLOOKUP(B104,'4.1 Bilan peaux brutes (2023)'!$C$6:$AA$201,23,FALSE),"-")</f>
        <v>8357.242400000001</v>
      </c>
      <c r="U104" s="13">
        <f>IFERROR(VLOOKUP(B104,'4.1 Bilan peaux brutes (2023)'!$C$6:$AA$201,24,FALSE),"-")</f>
        <v>17015.871600000002</v>
      </c>
      <c r="V104" s="13">
        <f>IFERROR(VLOOKUP(B104,'4.1 Bilan peaux brutes (2023)'!$C$6:$AA$201,25,FALSE),"-")</f>
        <v>11343.9144</v>
      </c>
      <c r="W104" s="13" t="s">
        <v>785</v>
      </c>
      <c r="X104" s="13" t="s">
        <v>785</v>
      </c>
      <c r="Y104" s="13" t="s">
        <v>785</v>
      </c>
      <c r="Z104" s="13" t="s">
        <v>785</v>
      </c>
      <c r="AA104" s="13" t="s">
        <v>785</v>
      </c>
      <c r="AB104" s="13" t="s">
        <v>785</v>
      </c>
      <c r="AC104" s="13" t="s">
        <v>785</v>
      </c>
      <c r="AD104" s="13" t="s">
        <v>785</v>
      </c>
    </row>
    <row r="105" spans="2:30" x14ac:dyDescent="0.35">
      <c r="B105" s="13" t="s">
        <v>318</v>
      </c>
      <c r="C105" s="13" t="str">
        <f>IFERROR(VLOOKUP(B105,'2.1 Bilan Fibres végétales 2023'!$A$5:$N$132,3,FALSE),"-")</f>
        <v>-</v>
      </c>
      <c r="D105" s="13" t="str">
        <f>IFERROR(VLOOKUP(B105,'2.1 Bilan Fibres végétales 2023'!$A$5:$N$132,4,FALSE),"-")</f>
        <v>-</v>
      </c>
      <c r="E105" s="13" t="str">
        <f>IFERROR(VLOOKUP(B105,'2.1 Bilan Fibres végétales 2023'!$A$5:$N$132,5,FALSE),"-")</f>
        <v>-</v>
      </c>
      <c r="F105" s="13" t="str">
        <f>IFERROR(VLOOKUP(B105,'2.1 Bilan Fibres végétales 2023'!$A$5:$N$132,6,FALSE),"-")</f>
        <v>-</v>
      </c>
      <c r="G105" s="13" t="str">
        <f>IFERROR(VLOOKUP(B105,'2.1 Bilan Fibres végétales 2023'!$A$5:$N$132,7,FALSE),"-")</f>
        <v>-</v>
      </c>
      <c r="H105" s="13" t="str">
        <f>IFERROR(VLOOKUP(B105,'2.1 Bilan Fibres végétales 2023'!$A$5:$N$132,8,FALSE),"-")</f>
        <v>-</v>
      </c>
      <c r="I105" s="13" t="str">
        <f>IFERROR(VLOOKUP(B105,'2.1 Bilan Fibres végétales 2023'!$A$5:$N$132,9,FALSE),"-")</f>
        <v>-</v>
      </c>
      <c r="J105" s="13" t="str">
        <f>IFERROR(VLOOKUP(B105,'2.1 Bilan Fibres végétales 2023'!$A$5:$N$132,10,FALSE),"-")</f>
        <v>-</v>
      </c>
      <c r="K105" s="13" t="str">
        <f>IFERROR(VLOOKUP(B105,'2.1 Bilan Fibres végétales 2023'!$A$5:$N$132,11,FALSE),"-")</f>
        <v>-</v>
      </c>
      <c r="L105" s="13" t="str">
        <f>IFERROR(VLOOKUP(B105,'2.1 Bilan Fibres végétales 2023'!$A$5:$N$132,12,FALSE),"-")</f>
        <v>-</v>
      </c>
      <c r="M105" s="13" t="str">
        <f>IFERROR(VLOOKUP(B105,'2.1 Bilan Fibres végétales 2023'!$A$5:$N$132,13,FALSE),"-")</f>
        <v>-</v>
      </c>
      <c r="N105" s="13" t="str">
        <f>IFERROR(VLOOKUP(B105,'2.1 Bilan Fibres végétales 2023'!$A$5:$N$132,14,FALSE),"-")</f>
        <v>-</v>
      </c>
      <c r="O105" s="13">
        <f>IFERROR(VLOOKUP(B105,'3.1 Bilan Fibres animales 2023'!$C$6:$F$83,3,FALSE),"-")</f>
        <v>3414.37</v>
      </c>
      <c r="P105" s="13" t="str">
        <f>IFERROR(VLOOKUP(B105,'3.1 Bilan Fibres animales 2023'!$C$6:$F$83,4,FALSE),"-")</f>
        <v>-</v>
      </c>
      <c r="Q105" s="13">
        <f>IFERROR(VLOOKUP(B105,'4.1 Bilan peaux brutes (2023)'!$C$6:$AA$201,20,FALSE),"-")</f>
        <v>7952.5687500000004</v>
      </c>
      <c r="R105" s="13">
        <f>IFERROR(VLOOKUP(B105,'4.1 Bilan peaux brutes (2023)'!$C$6:$AA$201,21,FALSE),"-")</f>
        <v>984.60374999999999</v>
      </c>
      <c r="S105" s="13">
        <f>IFERROR(VLOOKUP(B105,'4.1 Bilan peaux brutes (2023)'!$C$6:$AA$201,22,FALSE),"-")</f>
        <v>667.56</v>
      </c>
      <c r="T105" s="13">
        <f>IFERROR(VLOOKUP(B105,'4.1 Bilan peaux brutes (2023)'!$C$6:$AA$201,23,FALSE),"-")</f>
        <v>445.04</v>
      </c>
      <c r="U105" s="13">
        <f>IFERROR(VLOOKUP(B105,'4.1 Bilan peaux brutes (2023)'!$C$6:$AA$201,24,FALSE),"-")</f>
        <v>16.68</v>
      </c>
      <c r="V105" s="13">
        <f>IFERROR(VLOOKUP(B105,'4.1 Bilan peaux brutes (2023)'!$C$6:$AA$201,25,FALSE),"-")</f>
        <v>11.12</v>
      </c>
      <c r="W105" s="13" t="s">
        <v>785</v>
      </c>
      <c r="X105" s="13" t="s">
        <v>785</v>
      </c>
      <c r="Y105" s="13" t="s">
        <v>785</v>
      </c>
      <c r="Z105" s="13" t="s">
        <v>785</v>
      </c>
      <c r="AA105" s="13" t="s">
        <v>785</v>
      </c>
      <c r="AB105" s="13" t="s">
        <v>785</v>
      </c>
      <c r="AC105" s="13" t="s">
        <v>785</v>
      </c>
      <c r="AD105" s="13" t="s">
        <v>785</v>
      </c>
    </row>
    <row r="106" spans="2:30" x14ac:dyDescent="0.35">
      <c r="B106" s="13" t="s">
        <v>319</v>
      </c>
      <c r="C106" s="13" t="str">
        <f>IFERROR(VLOOKUP(B106,'2.1 Bilan Fibres végétales 2023'!$A$5:$N$132,3,FALSE),"-")</f>
        <v>-</v>
      </c>
      <c r="D106" s="13" t="str">
        <f>IFERROR(VLOOKUP(B106,'2.1 Bilan Fibres végétales 2023'!$A$5:$N$132,4,FALSE),"-")</f>
        <v>-</v>
      </c>
      <c r="E106" s="13" t="str">
        <f>IFERROR(VLOOKUP(B106,'2.1 Bilan Fibres végétales 2023'!$A$5:$N$132,5,FALSE),"-")</f>
        <v>-</v>
      </c>
      <c r="F106" s="13" t="str">
        <f>IFERROR(VLOOKUP(B106,'2.1 Bilan Fibres végétales 2023'!$A$5:$N$132,6,FALSE),"-")</f>
        <v>-</v>
      </c>
      <c r="G106" s="13" t="str">
        <f>IFERROR(VLOOKUP(B106,'2.1 Bilan Fibres végétales 2023'!$A$5:$N$132,7,FALSE),"-")</f>
        <v>-</v>
      </c>
      <c r="H106" s="13" t="str">
        <f>IFERROR(VLOOKUP(B106,'2.1 Bilan Fibres végétales 2023'!$A$5:$N$132,8,FALSE),"-")</f>
        <v>-</v>
      </c>
      <c r="I106" s="13" t="str">
        <f>IFERROR(VLOOKUP(B106,'2.1 Bilan Fibres végétales 2023'!$A$5:$N$132,9,FALSE),"-")</f>
        <v>-</v>
      </c>
      <c r="J106" s="13" t="str">
        <f>IFERROR(VLOOKUP(B106,'2.1 Bilan Fibres végétales 2023'!$A$5:$N$132,10,FALSE),"-")</f>
        <v>-</v>
      </c>
      <c r="K106" s="13" t="str">
        <f>IFERROR(VLOOKUP(B106,'2.1 Bilan Fibres végétales 2023'!$A$5:$N$132,11,FALSE),"-")</f>
        <v>-</v>
      </c>
      <c r="L106" s="13" t="str">
        <f>IFERROR(VLOOKUP(B106,'2.1 Bilan Fibres végétales 2023'!$A$5:$N$132,12,FALSE),"-")</f>
        <v>-</v>
      </c>
      <c r="M106" s="13" t="str">
        <f>IFERROR(VLOOKUP(B106,'2.1 Bilan Fibres végétales 2023'!$A$5:$N$132,13,FALSE),"-")</f>
        <v>-</v>
      </c>
      <c r="N106" s="13" t="str">
        <f>IFERROR(VLOOKUP(B106,'2.1 Bilan Fibres végétales 2023'!$A$5:$N$132,14,FALSE),"-")</f>
        <v>-</v>
      </c>
      <c r="O106" s="13" t="str">
        <f>IFERROR(VLOOKUP(B106,'3.1 Bilan Fibres animales 2023'!$C$6:$F$83,3,FALSE),"-")</f>
        <v>-</v>
      </c>
      <c r="P106" s="13" t="str">
        <f>IFERROR(VLOOKUP(B106,'3.1 Bilan Fibres animales 2023'!$C$6:$F$83,4,FALSE),"-")</f>
        <v>-</v>
      </c>
      <c r="Q106" s="13" t="str">
        <f>IFERROR(VLOOKUP(B106,'4.1 Bilan peaux brutes (2023)'!$C$6:$AA$201,20,FALSE),"-")</f>
        <v>-</v>
      </c>
      <c r="R106" s="13" t="str">
        <f>IFERROR(VLOOKUP(B106,'4.1 Bilan peaux brutes (2023)'!$C$6:$AA$201,21,FALSE),"-")</f>
        <v>-</v>
      </c>
      <c r="S106" s="13" t="str">
        <f>IFERROR(VLOOKUP(B106,'4.1 Bilan peaux brutes (2023)'!$C$6:$AA$201,22,FALSE),"-")</f>
        <v>-</v>
      </c>
      <c r="T106" s="13" t="str">
        <f>IFERROR(VLOOKUP(B106,'4.1 Bilan peaux brutes (2023)'!$C$6:$AA$201,23,FALSE),"-")</f>
        <v>-</v>
      </c>
      <c r="U106" s="13" t="str">
        <f>IFERROR(VLOOKUP(B106,'4.1 Bilan peaux brutes (2023)'!$C$6:$AA$201,24,FALSE),"-")</f>
        <v>-</v>
      </c>
      <c r="V106" s="13" t="str">
        <f>IFERROR(VLOOKUP(B106,'4.1 Bilan peaux brutes (2023)'!$C$6:$AA$201,25,FALSE),"-")</f>
        <v>-</v>
      </c>
      <c r="W106" s="13" t="s">
        <v>785</v>
      </c>
      <c r="X106" s="13" t="s">
        <v>785</v>
      </c>
      <c r="Y106" s="13" t="s">
        <v>785</v>
      </c>
      <c r="Z106" s="13" t="s">
        <v>785</v>
      </c>
      <c r="AA106" s="13" t="s">
        <v>785</v>
      </c>
      <c r="AB106" s="13" t="s">
        <v>785</v>
      </c>
      <c r="AC106" s="13" t="s">
        <v>785</v>
      </c>
      <c r="AD106" s="13" t="s">
        <v>785</v>
      </c>
    </row>
    <row r="107" spans="2:30" x14ac:dyDescent="0.35">
      <c r="B107" s="13" t="s">
        <v>321</v>
      </c>
      <c r="C107" s="13" t="str">
        <f>IFERROR(VLOOKUP(B107,'2.1 Bilan Fibres végétales 2023'!$A$5:$N$132,3,FALSE),"-")</f>
        <v>-</v>
      </c>
      <c r="D107" s="13" t="str">
        <f>IFERROR(VLOOKUP(B107,'2.1 Bilan Fibres végétales 2023'!$A$5:$N$132,4,FALSE),"-")</f>
        <v>-</v>
      </c>
      <c r="E107" s="13" t="str">
        <f>IFERROR(VLOOKUP(B107,'2.1 Bilan Fibres végétales 2023'!$A$5:$N$132,5,FALSE),"-")</f>
        <v>-</v>
      </c>
      <c r="F107" s="13" t="str">
        <f>IFERROR(VLOOKUP(B107,'2.1 Bilan Fibres végétales 2023'!$A$5:$N$132,6,FALSE),"-")</f>
        <v>-</v>
      </c>
      <c r="G107" s="13" t="str">
        <f>IFERROR(VLOOKUP(B107,'2.1 Bilan Fibres végétales 2023'!$A$5:$N$132,7,FALSE),"-")</f>
        <v>-</v>
      </c>
      <c r="H107" s="13" t="str">
        <f>IFERROR(VLOOKUP(B107,'2.1 Bilan Fibres végétales 2023'!$A$5:$N$132,8,FALSE),"-")</f>
        <v>-</v>
      </c>
      <c r="I107" s="13" t="str">
        <f>IFERROR(VLOOKUP(B107,'2.1 Bilan Fibres végétales 2023'!$A$5:$N$132,9,FALSE),"-")</f>
        <v>-</v>
      </c>
      <c r="J107" s="13" t="str">
        <f>IFERROR(VLOOKUP(B107,'2.1 Bilan Fibres végétales 2023'!$A$5:$N$132,10,FALSE),"-")</f>
        <v>-</v>
      </c>
      <c r="K107" s="13" t="str">
        <f>IFERROR(VLOOKUP(B107,'2.1 Bilan Fibres végétales 2023'!$A$5:$N$132,11,FALSE),"-")</f>
        <v>-</v>
      </c>
      <c r="L107" s="13" t="str">
        <f>IFERROR(VLOOKUP(B107,'2.1 Bilan Fibres végétales 2023'!$A$5:$N$132,12,FALSE),"-")</f>
        <v>-</v>
      </c>
      <c r="M107" s="13" t="str">
        <f>IFERROR(VLOOKUP(B107,'2.1 Bilan Fibres végétales 2023'!$A$5:$N$132,13,FALSE),"-")</f>
        <v>-</v>
      </c>
      <c r="N107" s="13" t="str">
        <f>IFERROR(VLOOKUP(B107,'2.1 Bilan Fibres végétales 2023'!$A$5:$N$132,14,FALSE),"-")</f>
        <v>-</v>
      </c>
      <c r="O107" s="13">
        <f>IFERROR(VLOOKUP(B107,'3.1 Bilan Fibres animales 2023'!$C$6:$F$83,3,FALSE),"-")</f>
        <v>124043.48</v>
      </c>
      <c r="P107" s="13" t="str">
        <f>IFERROR(VLOOKUP(B107,'3.1 Bilan Fibres animales 2023'!$C$6:$F$83,4,FALSE),"-")</f>
        <v>-</v>
      </c>
      <c r="Q107" s="13">
        <f>IFERROR(VLOOKUP(B107,'4.1 Bilan peaux brutes (2023)'!$C$6:$AA$201,20,FALSE),"-")</f>
        <v>115595.73637499998</v>
      </c>
      <c r="R107" s="13">
        <f>IFERROR(VLOOKUP(B107,'4.1 Bilan peaux brutes (2023)'!$C$6:$AA$201,21,FALSE),"-")</f>
        <v>14311.853074999999</v>
      </c>
      <c r="S107" s="13">
        <f>IFERROR(VLOOKUP(B107,'4.1 Bilan peaux brutes (2023)'!$C$6:$AA$201,22,FALSE),"-")</f>
        <v>12652.693800000001</v>
      </c>
      <c r="T107" s="13">
        <f>IFERROR(VLOOKUP(B107,'4.1 Bilan peaux brutes (2023)'!$C$6:$AA$201,23,FALSE),"-")</f>
        <v>8435.1292000000012</v>
      </c>
      <c r="U107" s="13">
        <f>IFERROR(VLOOKUP(B107,'4.1 Bilan peaux brutes (2023)'!$C$6:$AA$201,24,FALSE),"-")</f>
        <v>69.619200000000006</v>
      </c>
      <c r="V107" s="13">
        <f>IFERROR(VLOOKUP(B107,'4.1 Bilan peaux brutes (2023)'!$C$6:$AA$201,25,FALSE),"-")</f>
        <v>46.412800000000004</v>
      </c>
      <c r="W107" s="13" t="s">
        <v>785</v>
      </c>
      <c r="X107" s="13" t="s">
        <v>785</v>
      </c>
      <c r="Y107" s="13" t="s">
        <v>785</v>
      </c>
      <c r="Z107" s="13" t="s">
        <v>785</v>
      </c>
      <c r="AA107" s="13" t="s">
        <v>785</v>
      </c>
      <c r="AB107" s="13" t="s">
        <v>785</v>
      </c>
      <c r="AC107" s="13" t="s">
        <v>785</v>
      </c>
      <c r="AD107" s="13" t="s">
        <v>785</v>
      </c>
    </row>
    <row r="108" spans="2:30" x14ac:dyDescent="0.35">
      <c r="B108" s="13" t="s">
        <v>323</v>
      </c>
      <c r="C108" s="13">
        <f>IFERROR(VLOOKUP(B108,'2.1 Bilan Fibres végétales 2023'!$A$5:$N$132,3,FALSE),"-")</f>
        <v>11917</v>
      </c>
      <c r="D108" s="13" t="str">
        <f>IFERROR(VLOOKUP(B108,'2.1 Bilan Fibres végétales 2023'!$A$5:$N$132,4,FALSE),"-")</f>
        <v>-</v>
      </c>
      <c r="E108" s="13" t="str">
        <f>IFERROR(VLOOKUP(B108,'2.1 Bilan Fibres végétales 2023'!$A$5:$N$132,5,FALSE),"-")</f>
        <v>-</v>
      </c>
      <c r="F108" s="13" t="str">
        <f>IFERROR(VLOOKUP(B108,'2.1 Bilan Fibres végétales 2023'!$A$5:$N$132,6,FALSE),"-")</f>
        <v>-</v>
      </c>
      <c r="G108" s="13" t="str">
        <f>IFERROR(VLOOKUP(B108,'2.1 Bilan Fibres végétales 2023'!$A$5:$N$132,7,FALSE),"-")</f>
        <v>-</v>
      </c>
      <c r="H108" s="13" t="str">
        <f>IFERROR(VLOOKUP(B108,'2.1 Bilan Fibres végétales 2023'!$A$5:$N$132,8,FALSE),"-")</f>
        <v>-</v>
      </c>
      <c r="I108" s="13">
        <f>IFERROR(VLOOKUP(B108,'2.1 Bilan Fibres végétales 2023'!$A$5:$N$132,9,FALSE),"-")</f>
        <v>4.3899999999999997</v>
      </c>
      <c r="J108" s="13" t="str">
        <f>IFERROR(VLOOKUP(B108,'2.1 Bilan Fibres végétales 2023'!$A$5:$N$132,10,FALSE),"-")</f>
        <v>-</v>
      </c>
      <c r="K108" s="13" t="str">
        <f>IFERROR(VLOOKUP(B108,'2.1 Bilan Fibres végétales 2023'!$A$5:$N$132,11,FALSE),"-")</f>
        <v>-</v>
      </c>
      <c r="L108" s="13" t="str">
        <f>IFERROR(VLOOKUP(B108,'2.1 Bilan Fibres végétales 2023'!$A$5:$N$132,12,FALSE),"-")</f>
        <v>-</v>
      </c>
      <c r="M108" s="13" t="str">
        <f>IFERROR(VLOOKUP(B108,'2.1 Bilan Fibres végétales 2023'!$A$5:$N$132,13,FALSE),"-")</f>
        <v>-</v>
      </c>
      <c r="N108" s="13" t="str">
        <f>IFERROR(VLOOKUP(B108,'2.1 Bilan Fibres végétales 2023'!$A$5:$N$132,14,FALSE),"-")</f>
        <v>-</v>
      </c>
      <c r="O108" s="13" t="str">
        <f>IFERROR(VLOOKUP(B108,'3.1 Bilan Fibres animales 2023'!$C$6:$F$83,3,FALSE),"-")</f>
        <v>-</v>
      </c>
      <c r="P108" s="13" t="str">
        <f>IFERROR(VLOOKUP(B108,'3.1 Bilan Fibres animales 2023'!$C$6:$F$83,4,FALSE),"-")</f>
        <v>-</v>
      </c>
      <c r="Q108" s="13">
        <f>IFERROR(VLOOKUP(B108,'4.1 Bilan peaux brutes (2023)'!$C$6:$AA$201,20,FALSE),"-")</f>
        <v>33012.112874999999</v>
      </c>
      <c r="R108" s="13">
        <f>IFERROR(VLOOKUP(B108,'4.1 Bilan peaux brutes (2023)'!$C$6:$AA$201,21,FALSE),"-")</f>
        <v>4087.2139750000001</v>
      </c>
      <c r="S108" s="13">
        <f>IFERROR(VLOOKUP(B108,'4.1 Bilan peaux brutes (2023)'!$C$6:$AA$201,22,FALSE),"-")</f>
        <v>267.46800000000002</v>
      </c>
      <c r="T108" s="13">
        <f>IFERROR(VLOOKUP(B108,'4.1 Bilan peaux brutes (2023)'!$C$6:$AA$201,23,FALSE),"-")</f>
        <v>178.31200000000001</v>
      </c>
      <c r="U108" s="13">
        <f>IFERROR(VLOOKUP(B108,'4.1 Bilan peaux brutes (2023)'!$C$6:$AA$201,24,FALSE),"-")</f>
        <v>2018.4558000000002</v>
      </c>
      <c r="V108" s="13">
        <f>IFERROR(VLOOKUP(B108,'4.1 Bilan peaux brutes (2023)'!$C$6:$AA$201,25,FALSE),"-")</f>
        <v>1345.6372000000001</v>
      </c>
      <c r="W108" s="13" t="s">
        <v>785</v>
      </c>
      <c r="X108" s="13" t="s">
        <v>785</v>
      </c>
      <c r="Y108" s="13" t="s">
        <v>785</v>
      </c>
      <c r="Z108" s="13" t="s">
        <v>785</v>
      </c>
      <c r="AA108" s="13" t="s">
        <v>785</v>
      </c>
      <c r="AB108" s="13" t="s">
        <v>785</v>
      </c>
      <c r="AC108" s="13" t="s">
        <v>785</v>
      </c>
      <c r="AD108" s="13" t="s">
        <v>785</v>
      </c>
    </row>
    <row r="109" spans="2:30" x14ac:dyDescent="0.35">
      <c r="B109" s="13" t="s">
        <v>324</v>
      </c>
      <c r="C109" s="13">
        <f>IFERROR(VLOOKUP(B109,'2.1 Bilan Fibres végétales 2023'!$A$5:$N$132,3,FALSE),"-")</f>
        <v>635015</v>
      </c>
      <c r="D109" s="13">
        <f>IFERROR(VLOOKUP(B109,'2.1 Bilan Fibres végétales 2023'!$A$5:$N$132,4,FALSE),"-")</f>
        <v>19126.349999999999</v>
      </c>
      <c r="E109" s="13" t="str">
        <f>IFERROR(VLOOKUP(B109,'2.1 Bilan Fibres végétales 2023'!$A$5:$N$132,5,FALSE),"-")</f>
        <v>-</v>
      </c>
      <c r="F109" s="13" t="str">
        <f>IFERROR(VLOOKUP(B109,'2.1 Bilan Fibres végétales 2023'!$A$5:$N$132,6,FALSE),"-")</f>
        <v>-</v>
      </c>
      <c r="G109" s="13" t="str">
        <f>IFERROR(VLOOKUP(B109,'2.1 Bilan Fibres végétales 2023'!$A$5:$N$132,7,FALSE),"-")</f>
        <v>-</v>
      </c>
      <c r="H109" s="13" t="str">
        <f>IFERROR(VLOOKUP(B109,'2.1 Bilan Fibres végétales 2023'!$A$5:$N$132,8,FALSE),"-")</f>
        <v>-</v>
      </c>
      <c r="I109" s="13" t="str">
        <f>IFERROR(VLOOKUP(B109,'2.1 Bilan Fibres végétales 2023'!$A$5:$N$132,9,FALSE),"-")</f>
        <v>-</v>
      </c>
      <c r="J109" s="13" t="str">
        <f>IFERROR(VLOOKUP(B109,'2.1 Bilan Fibres végétales 2023'!$A$5:$N$132,10,FALSE),"-")</f>
        <v>-</v>
      </c>
      <c r="K109" s="13" t="str">
        <f>IFERROR(VLOOKUP(B109,'2.1 Bilan Fibres végétales 2023'!$A$5:$N$132,11,FALSE),"-")</f>
        <v>-</v>
      </c>
      <c r="L109" s="13" t="str">
        <f>IFERROR(VLOOKUP(B109,'2.1 Bilan Fibres végétales 2023'!$A$5:$N$132,12,FALSE),"-")</f>
        <v>-</v>
      </c>
      <c r="M109" s="13" t="str">
        <f>IFERROR(VLOOKUP(B109,'2.1 Bilan Fibres végétales 2023'!$A$5:$N$132,13,FALSE),"-")</f>
        <v>-</v>
      </c>
      <c r="N109" s="13" t="str">
        <f>IFERROR(VLOOKUP(B109,'2.1 Bilan Fibres végétales 2023'!$A$5:$N$132,14,FALSE),"-")</f>
        <v>-</v>
      </c>
      <c r="O109" s="13">
        <f>IFERROR(VLOOKUP(B109,'3.1 Bilan Fibres animales 2023'!$C$6:$F$83,3,FALSE),"-")</f>
        <v>38573</v>
      </c>
      <c r="P109" s="13">
        <f>IFERROR(VLOOKUP(B109,'3.1 Bilan Fibres animales 2023'!$C$6:$F$83,4,FALSE),"-")</f>
        <v>2037</v>
      </c>
      <c r="Q109" s="13">
        <f>IFERROR(VLOOKUP(B109,'4.1 Bilan peaux brutes (2023)'!$C$6:$AA$201,20,FALSE),"-")</f>
        <v>146411.05499999999</v>
      </c>
      <c r="R109" s="13">
        <f>IFERROR(VLOOKUP(B109,'4.1 Bilan peaux brutes (2023)'!$C$6:$AA$201,21,FALSE),"-")</f>
        <v>18127.082999999999</v>
      </c>
      <c r="S109" s="13">
        <f>IFERROR(VLOOKUP(B109,'4.1 Bilan peaux brutes (2023)'!$C$6:$AA$201,22,FALSE),"-")</f>
        <v>5784.2868000000008</v>
      </c>
      <c r="T109" s="13">
        <f>IFERROR(VLOOKUP(B109,'4.1 Bilan peaux brutes (2023)'!$C$6:$AA$201,23,FALSE),"-")</f>
        <v>3856.1912000000002</v>
      </c>
      <c r="U109" s="13" t="str">
        <f>IFERROR(VLOOKUP(B109,'4.1 Bilan peaux brutes (2023)'!$C$6:$AA$201,24,FALSE),"-")</f>
        <v>-</v>
      </c>
      <c r="V109" s="13" t="str">
        <f>IFERROR(VLOOKUP(B109,'4.1 Bilan peaux brutes (2023)'!$C$6:$AA$201,25,FALSE),"-")</f>
        <v>-</v>
      </c>
      <c r="W109" s="13" t="s">
        <v>785</v>
      </c>
      <c r="X109" s="13" t="s">
        <v>785</v>
      </c>
      <c r="Y109" s="13" t="s">
        <v>785</v>
      </c>
      <c r="Z109" s="13" t="s">
        <v>785</v>
      </c>
      <c r="AA109" s="13" t="s">
        <v>785</v>
      </c>
      <c r="AB109" s="13" t="s">
        <v>785</v>
      </c>
      <c r="AC109" s="13" t="s">
        <v>785</v>
      </c>
      <c r="AD109" s="13" t="s">
        <v>785</v>
      </c>
    </row>
    <row r="110" spans="2:30" x14ac:dyDescent="0.35">
      <c r="B110" s="13" t="s">
        <v>325</v>
      </c>
      <c r="C110" s="13">
        <f>IFERROR(VLOOKUP(B110,'2.1 Bilan Fibres végétales 2023'!$A$5:$N$132,3,FALSE),"-")</f>
        <v>1702776</v>
      </c>
      <c r="D110" s="13">
        <f>IFERROR(VLOOKUP(B110,'2.1 Bilan Fibres végétales 2023'!$A$5:$N$132,4,FALSE),"-")</f>
        <v>14.03</v>
      </c>
      <c r="E110" s="13" t="str">
        <f>IFERROR(VLOOKUP(B110,'2.1 Bilan Fibres végétales 2023'!$A$5:$N$132,5,FALSE),"-")</f>
        <v>-</v>
      </c>
      <c r="F110" s="13" t="str">
        <f>IFERROR(VLOOKUP(B110,'2.1 Bilan Fibres végétales 2023'!$A$5:$N$132,6,FALSE),"-")</f>
        <v>-</v>
      </c>
      <c r="G110" s="13" t="str">
        <f>IFERROR(VLOOKUP(B110,'2.1 Bilan Fibres végétales 2023'!$A$5:$N$132,7,FALSE),"-")</f>
        <v>-</v>
      </c>
      <c r="H110" s="13">
        <f>IFERROR(VLOOKUP(B110,'2.1 Bilan Fibres végétales 2023'!$A$5:$N$132,8,FALSE),"-")</f>
        <v>0</v>
      </c>
      <c r="I110" s="13" t="str">
        <f>IFERROR(VLOOKUP(B110,'2.1 Bilan Fibres végétales 2023'!$A$5:$N$132,9,FALSE),"-")</f>
        <v>-</v>
      </c>
      <c r="J110" s="13">
        <f>IFERROR(VLOOKUP(B110,'2.1 Bilan Fibres végétales 2023'!$A$5:$N$132,10,FALSE),"-")</f>
        <v>271.73</v>
      </c>
      <c r="K110" s="13" t="str">
        <f>IFERROR(VLOOKUP(B110,'2.1 Bilan Fibres végétales 2023'!$A$5:$N$132,11,FALSE),"-")</f>
        <v>-</v>
      </c>
      <c r="L110" s="13" t="str">
        <f>IFERROR(VLOOKUP(B110,'2.1 Bilan Fibres végétales 2023'!$A$5:$N$132,12,FALSE),"-")</f>
        <v>-</v>
      </c>
      <c r="M110" s="13" t="str">
        <f>IFERROR(VLOOKUP(B110,'2.1 Bilan Fibres végétales 2023'!$A$5:$N$132,13,FALSE),"-")</f>
        <v>-</v>
      </c>
      <c r="N110" s="13" t="str">
        <f>IFERROR(VLOOKUP(B110,'2.1 Bilan Fibres végétales 2023'!$A$5:$N$132,14,FALSE),"-")</f>
        <v>-</v>
      </c>
      <c r="O110" s="13">
        <f>IFERROR(VLOOKUP(B110,'3.1 Bilan Fibres animales 2023'!$C$6:$F$83,3,FALSE),"-")</f>
        <v>42846.32</v>
      </c>
      <c r="P110" s="13" t="str">
        <f>IFERROR(VLOOKUP(B110,'3.1 Bilan Fibres animales 2023'!$C$6:$F$83,4,FALSE),"-")</f>
        <v>-</v>
      </c>
      <c r="Q110" s="13">
        <f>IFERROR(VLOOKUP(B110,'4.1 Bilan peaux brutes (2023)'!$C$6:$AA$201,20,FALSE),"-")</f>
        <v>252392.4375</v>
      </c>
      <c r="R110" s="13">
        <f>IFERROR(VLOOKUP(B110,'4.1 Bilan peaux brutes (2023)'!$C$6:$AA$201,21,FALSE),"-")</f>
        <v>31248.587500000001</v>
      </c>
      <c r="S110" s="13">
        <f>IFERROR(VLOOKUP(B110,'4.1 Bilan peaux brutes (2023)'!$C$6:$AA$201,22,FALSE),"-")</f>
        <v>9314.4</v>
      </c>
      <c r="T110" s="13">
        <f>IFERROR(VLOOKUP(B110,'4.1 Bilan peaux brutes (2023)'!$C$6:$AA$201,23,FALSE),"-")</f>
        <v>6209.6</v>
      </c>
      <c r="U110" s="13">
        <f>IFERROR(VLOOKUP(B110,'4.1 Bilan peaux brutes (2023)'!$C$6:$AA$201,24,FALSE),"-")</f>
        <v>27988.2</v>
      </c>
      <c r="V110" s="13">
        <f>IFERROR(VLOOKUP(B110,'4.1 Bilan peaux brutes (2023)'!$C$6:$AA$201,25,FALSE),"-")</f>
        <v>18658.8</v>
      </c>
      <c r="W110" s="13">
        <v>711000</v>
      </c>
      <c r="X110" s="13">
        <v>67000</v>
      </c>
      <c r="Y110" s="13">
        <v>31300</v>
      </c>
      <c r="Z110" s="13">
        <v>16000</v>
      </c>
      <c r="AA110" s="13">
        <v>63000</v>
      </c>
      <c r="AB110" s="13">
        <v>2000</v>
      </c>
      <c r="AC110" s="13">
        <v>3000</v>
      </c>
      <c r="AD110" s="13">
        <v>10000</v>
      </c>
    </row>
    <row r="111" spans="2:30" x14ac:dyDescent="0.35">
      <c r="B111" s="13" t="s">
        <v>330</v>
      </c>
      <c r="C111" s="13" t="str">
        <f>IFERROR(VLOOKUP(B111,'2.1 Bilan Fibres végétales 2023'!$A$5:$N$132,3,FALSE),"-")</f>
        <v>-</v>
      </c>
      <c r="D111" s="13" t="str">
        <f>IFERROR(VLOOKUP(B111,'2.1 Bilan Fibres végétales 2023'!$A$5:$N$132,4,FALSE),"-")</f>
        <v>-</v>
      </c>
      <c r="E111" s="13" t="str">
        <f>IFERROR(VLOOKUP(B111,'2.1 Bilan Fibres végétales 2023'!$A$5:$N$132,5,FALSE),"-")</f>
        <v>-</v>
      </c>
      <c r="F111" s="13" t="str">
        <f>IFERROR(VLOOKUP(B111,'2.1 Bilan Fibres végétales 2023'!$A$5:$N$132,6,FALSE),"-")</f>
        <v>-</v>
      </c>
      <c r="G111" s="13" t="str">
        <f>IFERROR(VLOOKUP(B111,'2.1 Bilan Fibres végétales 2023'!$A$5:$N$132,7,FALSE),"-")</f>
        <v>-</v>
      </c>
      <c r="H111" s="13" t="str">
        <f>IFERROR(VLOOKUP(B111,'2.1 Bilan Fibres végétales 2023'!$A$5:$N$132,8,FALSE),"-")</f>
        <v>-</v>
      </c>
      <c r="I111" s="13" t="str">
        <f>IFERROR(VLOOKUP(B111,'2.1 Bilan Fibres végétales 2023'!$A$5:$N$132,9,FALSE),"-")</f>
        <v>-</v>
      </c>
      <c r="J111" s="13" t="str">
        <f>IFERROR(VLOOKUP(B111,'2.1 Bilan Fibres végétales 2023'!$A$5:$N$132,10,FALSE),"-")</f>
        <v>-</v>
      </c>
      <c r="K111" s="13" t="str">
        <f>IFERROR(VLOOKUP(B111,'2.1 Bilan Fibres végétales 2023'!$A$5:$N$132,11,FALSE),"-")</f>
        <v>-</v>
      </c>
      <c r="L111" s="13" t="str">
        <f>IFERROR(VLOOKUP(B111,'2.1 Bilan Fibres végétales 2023'!$A$5:$N$132,12,FALSE),"-")</f>
        <v>-</v>
      </c>
      <c r="M111" s="13" t="str">
        <f>IFERROR(VLOOKUP(B111,'2.1 Bilan Fibres végétales 2023'!$A$5:$N$132,13,FALSE),"-")</f>
        <v>-</v>
      </c>
      <c r="N111" s="13" t="str">
        <f>IFERROR(VLOOKUP(B111,'2.1 Bilan Fibres végétales 2023'!$A$5:$N$132,14,FALSE),"-")</f>
        <v>-</v>
      </c>
      <c r="O111" s="13">
        <f>IFERROR(VLOOKUP(B111,'3.1 Bilan Fibres animales 2023'!$C$6:$F$83,3,FALSE),"-")</f>
        <v>622.78</v>
      </c>
      <c r="P111" s="13" t="str">
        <f>IFERROR(VLOOKUP(B111,'3.1 Bilan Fibres animales 2023'!$C$6:$F$83,4,FALSE),"-")</f>
        <v>-</v>
      </c>
      <c r="Q111" s="13">
        <f>IFERROR(VLOOKUP(B111,'4.1 Bilan peaux brutes (2023)'!$C$6:$AA$201,20,FALSE),"-")</f>
        <v>49651.56</v>
      </c>
      <c r="R111" s="13">
        <f>IFERROR(VLOOKUP(B111,'4.1 Bilan peaux brutes (2023)'!$C$6:$AA$201,21,FALSE),"-")</f>
        <v>6147.3360000000002</v>
      </c>
      <c r="S111" s="13">
        <f>IFERROR(VLOOKUP(B111,'4.1 Bilan peaux brutes (2023)'!$C$6:$AA$201,22,FALSE),"-")</f>
        <v>85.266000000000005</v>
      </c>
      <c r="T111" s="13">
        <f>IFERROR(VLOOKUP(B111,'4.1 Bilan peaux brutes (2023)'!$C$6:$AA$201,23,FALSE),"-")</f>
        <v>56.844000000000001</v>
      </c>
      <c r="U111" s="13">
        <f>IFERROR(VLOOKUP(B111,'4.1 Bilan peaux brutes (2023)'!$C$6:$AA$201,24,FALSE),"-")</f>
        <v>74.546999999999997</v>
      </c>
      <c r="V111" s="13">
        <f>IFERROR(VLOOKUP(B111,'4.1 Bilan peaux brutes (2023)'!$C$6:$AA$201,25,FALSE),"-")</f>
        <v>49.698</v>
      </c>
      <c r="W111" s="13" t="s">
        <v>785</v>
      </c>
      <c r="X111" s="13" t="s">
        <v>785</v>
      </c>
      <c r="Y111" s="13" t="s">
        <v>785</v>
      </c>
      <c r="Z111" s="13" t="s">
        <v>785</v>
      </c>
      <c r="AA111" s="13" t="s">
        <v>785</v>
      </c>
      <c r="AB111" s="13" t="s">
        <v>785</v>
      </c>
      <c r="AC111" s="13" t="s">
        <v>785</v>
      </c>
      <c r="AD111" s="13" t="s">
        <v>785</v>
      </c>
    </row>
    <row r="112" spans="2:30" x14ac:dyDescent="0.35">
      <c r="B112" s="13" t="s">
        <v>528</v>
      </c>
      <c r="C112" s="13" t="str">
        <f>IFERROR(VLOOKUP(B112,'2.1 Bilan Fibres végétales 2023'!$A$5:$N$132,3,FALSE),"-")</f>
        <v>-</v>
      </c>
      <c r="D112" s="13" t="str">
        <f>IFERROR(VLOOKUP(B112,'2.1 Bilan Fibres végétales 2023'!$A$5:$N$132,4,FALSE),"-")</f>
        <v>-</v>
      </c>
      <c r="E112" s="13" t="str">
        <f>IFERROR(VLOOKUP(B112,'2.1 Bilan Fibres végétales 2023'!$A$5:$N$132,5,FALSE),"-")</f>
        <v>-</v>
      </c>
      <c r="F112" s="13" t="str">
        <f>IFERROR(VLOOKUP(B112,'2.1 Bilan Fibres végétales 2023'!$A$5:$N$132,6,FALSE),"-")</f>
        <v>-</v>
      </c>
      <c r="G112" s="13">
        <f>IFERROR(VLOOKUP(B112,'2.1 Bilan Fibres végétales 2023'!$A$5:$N$132,7,FALSE),"-")</f>
        <v>10160</v>
      </c>
      <c r="H112" s="13">
        <f>IFERROR(VLOOKUP(B112,'2.1 Bilan Fibres végétales 2023'!$A$5:$N$132,8,FALSE),"-")</f>
        <v>13630</v>
      </c>
      <c r="I112" s="13" t="str">
        <f>IFERROR(VLOOKUP(B112,'2.1 Bilan Fibres végétales 2023'!$A$5:$N$132,9,FALSE),"-")</f>
        <v>-</v>
      </c>
      <c r="J112" s="13" t="str">
        <f>IFERROR(VLOOKUP(B112,'2.1 Bilan Fibres végétales 2023'!$A$5:$N$132,10,FALSE),"-")</f>
        <v>-</v>
      </c>
      <c r="K112" s="13" t="str">
        <f>IFERROR(VLOOKUP(B112,'2.1 Bilan Fibres végétales 2023'!$A$5:$N$132,11,FALSE),"-")</f>
        <v>-</v>
      </c>
      <c r="L112" s="13" t="str">
        <f>IFERROR(VLOOKUP(B112,'2.1 Bilan Fibres végétales 2023'!$A$5:$N$132,12,FALSE),"-")</f>
        <v>-</v>
      </c>
      <c r="M112" s="13" t="str">
        <f>IFERROR(VLOOKUP(B112,'2.1 Bilan Fibres végétales 2023'!$A$5:$N$132,13,FALSE),"-")</f>
        <v>-</v>
      </c>
      <c r="N112" s="13" t="str">
        <f>IFERROR(VLOOKUP(B112,'2.1 Bilan Fibres végétales 2023'!$A$5:$N$132,14,FALSE),"-")</f>
        <v>-</v>
      </c>
      <c r="O112" s="13" t="str">
        <f>IFERROR(VLOOKUP(B112,'3.1 Bilan Fibres animales 2023'!$C$6:$F$83,3,FALSE),"-")</f>
        <v>-</v>
      </c>
      <c r="P112" s="13" t="str">
        <f>IFERROR(VLOOKUP(B112,'3.1 Bilan Fibres animales 2023'!$C$6:$F$83,4,FALSE),"-")</f>
        <v>-</v>
      </c>
      <c r="Q112" s="13">
        <f>IFERROR(VLOOKUP(B112,'4.1 Bilan peaux brutes (2023)'!$C$6:$AA$201,20,FALSE),"-")</f>
        <v>24497.935000000001</v>
      </c>
      <c r="R112" s="13">
        <f>IFERROR(VLOOKUP(B112,'4.1 Bilan peaux brutes (2023)'!$C$6:$AA$201,21,FALSE),"-")</f>
        <v>17359.16</v>
      </c>
      <c r="S112" s="13">
        <f>IFERROR(VLOOKUP(B112,'4.1 Bilan peaux brutes (2023)'!$C$6:$AA$201,22,FALSE),"-")</f>
        <v>442.36200000000002</v>
      </c>
      <c r="T112" s="13">
        <f>IFERROR(VLOOKUP(B112,'4.1 Bilan peaux brutes (2023)'!$C$6:$AA$201,23,FALSE),"-")</f>
        <v>294.90800000000002</v>
      </c>
      <c r="U112" s="13">
        <f>IFERROR(VLOOKUP(B112,'4.1 Bilan peaux brutes (2023)'!$C$6:$AA$201,24,FALSE),"-")</f>
        <v>120.42</v>
      </c>
      <c r="V112" s="13">
        <f>IFERROR(VLOOKUP(B112,'4.1 Bilan peaux brutes (2023)'!$C$6:$AA$201,25,FALSE),"-")</f>
        <v>80.28</v>
      </c>
      <c r="W112" s="13" t="s">
        <v>785</v>
      </c>
      <c r="X112" s="13" t="s">
        <v>785</v>
      </c>
      <c r="Y112" s="13" t="s">
        <v>785</v>
      </c>
      <c r="Z112" s="13" t="s">
        <v>785</v>
      </c>
      <c r="AA112" s="13" t="s">
        <v>785</v>
      </c>
      <c r="AB112" s="13" t="s">
        <v>785</v>
      </c>
      <c r="AC112" s="13" t="s">
        <v>785</v>
      </c>
      <c r="AD112" s="13" t="s">
        <v>785</v>
      </c>
    </row>
    <row r="113" spans="2:30" x14ac:dyDescent="0.35">
      <c r="B113" s="13" t="s">
        <v>331</v>
      </c>
      <c r="C113" s="13" t="str">
        <f>IFERROR(VLOOKUP(B113,'2.1 Bilan Fibres végétales 2023'!$A$5:$N$132,3,FALSE),"-")</f>
        <v>-</v>
      </c>
      <c r="D113" s="13">
        <f>IFERROR(VLOOKUP(B113,'2.1 Bilan Fibres végétales 2023'!$A$5:$N$132,4,FALSE),"-")</f>
        <v>254.83</v>
      </c>
      <c r="E113" s="13" t="str">
        <f>IFERROR(VLOOKUP(B113,'2.1 Bilan Fibres végétales 2023'!$A$5:$N$132,5,FALSE),"-")</f>
        <v>-</v>
      </c>
      <c r="F113" s="13" t="str">
        <f>IFERROR(VLOOKUP(B113,'2.1 Bilan Fibres végétales 2023'!$A$5:$N$132,6,FALSE),"-")</f>
        <v>-</v>
      </c>
      <c r="G113" s="13" t="str">
        <f>IFERROR(VLOOKUP(B113,'2.1 Bilan Fibres végétales 2023'!$A$5:$N$132,7,FALSE),"-")</f>
        <v>-</v>
      </c>
      <c r="H113" s="13" t="str">
        <f>IFERROR(VLOOKUP(B113,'2.1 Bilan Fibres végétales 2023'!$A$5:$N$132,8,FALSE),"-")</f>
        <v>-</v>
      </c>
      <c r="I113" s="13" t="str">
        <f>IFERROR(VLOOKUP(B113,'2.1 Bilan Fibres végétales 2023'!$A$5:$N$132,9,FALSE),"-")</f>
        <v>-</v>
      </c>
      <c r="J113" s="13" t="str">
        <f>IFERROR(VLOOKUP(B113,'2.1 Bilan Fibres végétales 2023'!$A$5:$N$132,10,FALSE),"-")</f>
        <v>-</v>
      </c>
      <c r="K113" s="13" t="str">
        <f>IFERROR(VLOOKUP(B113,'2.1 Bilan Fibres végétales 2023'!$A$5:$N$132,11,FALSE),"-")</f>
        <v>-</v>
      </c>
      <c r="L113" s="13" t="str">
        <f>IFERROR(VLOOKUP(B113,'2.1 Bilan Fibres végétales 2023'!$A$5:$N$132,12,FALSE),"-")</f>
        <v>-</v>
      </c>
      <c r="M113" s="13" t="str">
        <f>IFERROR(VLOOKUP(B113,'2.1 Bilan Fibres végétales 2023'!$A$5:$N$132,13,FALSE),"-")</f>
        <v>-</v>
      </c>
      <c r="N113" s="13" t="str">
        <f>IFERROR(VLOOKUP(B113,'2.1 Bilan Fibres végétales 2023'!$A$5:$N$132,14,FALSE),"-")</f>
        <v>-</v>
      </c>
      <c r="O113" s="13">
        <f>IFERROR(VLOOKUP(B113,'3.1 Bilan Fibres animales 2023'!$C$6:$F$83,3,FALSE),"-")</f>
        <v>7983.79</v>
      </c>
      <c r="P113" s="13" t="str">
        <f>IFERROR(VLOOKUP(B113,'3.1 Bilan Fibres animales 2023'!$C$6:$F$83,4,FALSE),"-")</f>
        <v>-</v>
      </c>
      <c r="Q113" s="13">
        <f>IFERROR(VLOOKUP(B113,'4.1 Bilan peaux brutes (2023)'!$C$6:$AA$201,20,FALSE),"-")</f>
        <v>33532.558499999999</v>
      </c>
      <c r="R113" s="13">
        <f>IFERROR(VLOOKUP(B113,'4.1 Bilan peaux brutes (2023)'!$C$6:$AA$201,21,FALSE),"-")</f>
        <v>4151.6500999999998</v>
      </c>
      <c r="S113" s="13">
        <f>IFERROR(VLOOKUP(B113,'4.1 Bilan peaux brutes (2023)'!$C$6:$AA$201,22,FALSE),"-")</f>
        <v>1556.742</v>
      </c>
      <c r="T113" s="13">
        <f>IFERROR(VLOOKUP(B113,'4.1 Bilan peaux brutes (2023)'!$C$6:$AA$201,23,FALSE),"-")</f>
        <v>1037.828</v>
      </c>
      <c r="U113" s="13">
        <f>IFERROR(VLOOKUP(B113,'4.1 Bilan peaux brutes (2023)'!$C$6:$AA$201,24,FALSE),"-")</f>
        <v>233.39759999999998</v>
      </c>
      <c r="V113" s="13">
        <f>IFERROR(VLOOKUP(B113,'4.1 Bilan peaux brutes (2023)'!$C$6:$AA$201,25,FALSE),"-")</f>
        <v>155.5984</v>
      </c>
      <c r="W113" s="13" t="s">
        <v>785</v>
      </c>
      <c r="X113" s="13" t="s">
        <v>785</v>
      </c>
      <c r="Y113" s="13" t="s">
        <v>785</v>
      </c>
      <c r="Z113" s="13" t="s">
        <v>785</v>
      </c>
      <c r="AA113" s="13" t="s">
        <v>785</v>
      </c>
      <c r="AB113" s="13" t="s">
        <v>785</v>
      </c>
      <c r="AC113" s="13" t="s">
        <v>785</v>
      </c>
      <c r="AD113" s="13" t="s">
        <v>785</v>
      </c>
    </row>
    <row r="114" spans="2:30" x14ac:dyDescent="0.35">
      <c r="B114" s="13" t="s">
        <v>332</v>
      </c>
      <c r="C114" s="13" t="str">
        <f>IFERROR(VLOOKUP(B114,'2.1 Bilan Fibres végétales 2023'!$A$5:$N$132,3,FALSE),"-")</f>
        <v>-</v>
      </c>
      <c r="D114" s="13" t="str">
        <f>IFERROR(VLOOKUP(B114,'2.1 Bilan Fibres végétales 2023'!$A$5:$N$132,4,FALSE),"-")</f>
        <v>-</v>
      </c>
      <c r="E114" s="13" t="str">
        <f>IFERROR(VLOOKUP(B114,'2.1 Bilan Fibres végétales 2023'!$A$5:$N$132,5,FALSE),"-")</f>
        <v>-</v>
      </c>
      <c r="F114" s="13">
        <f>IFERROR(VLOOKUP(B114,'2.1 Bilan Fibres végétales 2023'!$A$5:$N$132,6,FALSE),"-")</f>
        <v>2096.48</v>
      </c>
      <c r="G114" s="13" t="str">
        <f>IFERROR(VLOOKUP(B114,'2.1 Bilan Fibres végétales 2023'!$A$5:$N$132,7,FALSE),"-")</f>
        <v>-</v>
      </c>
      <c r="H114" s="13" t="str">
        <f>IFERROR(VLOOKUP(B114,'2.1 Bilan Fibres végétales 2023'!$A$5:$N$132,8,FALSE),"-")</f>
        <v>-</v>
      </c>
      <c r="I114" s="13" t="str">
        <f>IFERROR(VLOOKUP(B114,'2.1 Bilan Fibres végétales 2023'!$A$5:$N$132,9,FALSE),"-")</f>
        <v>-</v>
      </c>
      <c r="J114" s="13" t="str">
        <f>IFERROR(VLOOKUP(B114,'2.1 Bilan Fibres végétales 2023'!$A$5:$N$132,10,FALSE),"-")</f>
        <v>-</v>
      </c>
      <c r="K114" s="13">
        <f>IFERROR(VLOOKUP(B114,'2.1 Bilan Fibres végétales 2023'!$A$5:$N$132,11,FALSE),"-")</f>
        <v>68446.2</v>
      </c>
      <c r="L114" s="13" t="str">
        <f>IFERROR(VLOOKUP(B114,'2.1 Bilan Fibres végétales 2023'!$A$5:$N$132,12,FALSE),"-")</f>
        <v>-</v>
      </c>
      <c r="M114" s="13">
        <f>IFERROR(VLOOKUP(B114,'2.1 Bilan Fibres végétales 2023'!$A$5:$N$132,13,FALSE),"-")</f>
        <v>3995.95</v>
      </c>
      <c r="N114" s="13">
        <f>IFERROR(VLOOKUP(B114,'2.1 Bilan Fibres végétales 2023'!$A$5:$N$132,14,FALSE),"-")</f>
        <v>0</v>
      </c>
      <c r="O114" s="13" t="str">
        <f>IFERROR(VLOOKUP(B114,'3.1 Bilan Fibres animales 2023'!$C$6:$F$83,3,FALSE),"-")</f>
        <v>-</v>
      </c>
      <c r="P114" s="13">
        <f>IFERROR(VLOOKUP(B114,'3.1 Bilan Fibres animales 2023'!$C$6:$F$83,4,FALSE),"-")</f>
        <v>1</v>
      </c>
      <c r="Q114" s="13">
        <f>IFERROR(VLOOKUP(B114,'4.1 Bilan peaux brutes (2023)'!$C$6:$AA$201,20,FALSE),"-")</f>
        <v>21817.768875000002</v>
      </c>
      <c r="R114" s="13">
        <f>IFERROR(VLOOKUP(B114,'4.1 Bilan peaux brutes (2023)'!$C$6:$AA$201,21,FALSE),"-")</f>
        <v>2701.2475749999999</v>
      </c>
      <c r="S114" s="13">
        <f>IFERROR(VLOOKUP(B114,'4.1 Bilan peaux brutes (2023)'!$C$6:$AA$201,22,FALSE),"-")</f>
        <v>5.3802000000000003</v>
      </c>
      <c r="T114" s="13">
        <f>IFERROR(VLOOKUP(B114,'4.1 Bilan peaux brutes (2023)'!$C$6:$AA$201,23,FALSE),"-")</f>
        <v>3.5868000000000002</v>
      </c>
      <c r="U114" s="13">
        <f>IFERROR(VLOOKUP(B114,'4.1 Bilan peaux brutes (2023)'!$C$6:$AA$201,24,FALSE),"-")</f>
        <v>1853.3142000000003</v>
      </c>
      <c r="V114" s="13">
        <f>IFERROR(VLOOKUP(B114,'4.1 Bilan peaux brutes (2023)'!$C$6:$AA$201,25,FALSE),"-")</f>
        <v>1235.5427999999999</v>
      </c>
      <c r="W114" s="13" t="s">
        <v>785</v>
      </c>
      <c r="X114" s="13" t="s">
        <v>785</v>
      </c>
      <c r="Y114" s="13" t="s">
        <v>785</v>
      </c>
      <c r="Z114" s="13" t="s">
        <v>785</v>
      </c>
      <c r="AA114" s="13" t="s">
        <v>785</v>
      </c>
      <c r="AB114" s="13" t="s">
        <v>785</v>
      </c>
      <c r="AC114" s="13" t="s">
        <v>785</v>
      </c>
      <c r="AD114" s="13" t="s">
        <v>785</v>
      </c>
    </row>
    <row r="115" spans="2:30" x14ac:dyDescent="0.35">
      <c r="B115" s="13" t="s">
        <v>333</v>
      </c>
      <c r="C115" s="13" t="str">
        <f>IFERROR(VLOOKUP(B115,'2.1 Bilan Fibres végétales 2023'!$A$5:$N$132,3,FALSE),"-")</f>
        <v>-</v>
      </c>
      <c r="D115" s="13" t="str">
        <f>IFERROR(VLOOKUP(B115,'2.1 Bilan Fibres végétales 2023'!$A$5:$N$132,4,FALSE),"-")</f>
        <v>-</v>
      </c>
      <c r="E115" s="13" t="str">
        <f>IFERROR(VLOOKUP(B115,'2.1 Bilan Fibres végétales 2023'!$A$5:$N$132,5,FALSE),"-")</f>
        <v>-</v>
      </c>
      <c r="F115" s="13" t="str">
        <f>IFERROR(VLOOKUP(B115,'2.1 Bilan Fibres végétales 2023'!$A$5:$N$132,6,FALSE),"-")</f>
        <v>-</v>
      </c>
      <c r="G115" s="13">
        <f>IFERROR(VLOOKUP(B115,'2.1 Bilan Fibres végétales 2023'!$A$5:$N$132,7,FALSE),"-")</f>
        <v>2220</v>
      </c>
      <c r="H115" s="13">
        <f>IFERROR(VLOOKUP(B115,'2.1 Bilan Fibres végétales 2023'!$A$5:$N$132,8,FALSE),"-")</f>
        <v>4690</v>
      </c>
      <c r="I115" s="13" t="str">
        <f>IFERROR(VLOOKUP(B115,'2.1 Bilan Fibres végétales 2023'!$A$5:$N$132,9,FALSE),"-")</f>
        <v>-</v>
      </c>
      <c r="J115" s="13" t="str">
        <f>IFERROR(VLOOKUP(B115,'2.1 Bilan Fibres végétales 2023'!$A$5:$N$132,10,FALSE),"-")</f>
        <v>-</v>
      </c>
      <c r="K115" s="13" t="str">
        <f>IFERROR(VLOOKUP(B115,'2.1 Bilan Fibres végétales 2023'!$A$5:$N$132,11,FALSE),"-")</f>
        <v>-</v>
      </c>
      <c r="L115" s="13" t="str">
        <f>IFERROR(VLOOKUP(B115,'2.1 Bilan Fibres végétales 2023'!$A$5:$N$132,12,FALSE),"-")</f>
        <v>-</v>
      </c>
      <c r="M115" s="13" t="str">
        <f>IFERROR(VLOOKUP(B115,'2.1 Bilan Fibres végétales 2023'!$A$5:$N$132,13,FALSE),"-")</f>
        <v>-</v>
      </c>
      <c r="N115" s="13" t="str">
        <f>IFERROR(VLOOKUP(B115,'2.1 Bilan Fibres végétales 2023'!$A$5:$N$132,14,FALSE),"-")</f>
        <v>-</v>
      </c>
      <c r="O115" s="13" t="str">
        <f>IFERROR(VLOOKUP(B115,'3.1 Bilan Fibres animales 2023'!$C$6:$F$83,3,FALSE),"-")</f>
        <v>-</v>
      </c>
      <c r="P115" s="13" t="str">
        <f>IFERROR(VLOOKUP(B115,'3.1 Bilan Fibres animales 2023'!$C$6:$F$83,4,FALSE),"-")</f>
        <v>-</v>
      </c>
      <c r="Q115" s="13">
        <f>IFERROR(VLOOKUP(B115,'4.1 Bilan peaux brutes (2023)'!$C$6:$AA$201,20,FALSE),"-")</f>
        <v>55900.565000000002</v>
      </c>
      <c r="R115" s="13">
        <f>IFERROR(VLOOKUP(B115,'4.1 Bilan peaux brutes (2023)'!$C$6:$AA$201,21,FALSE),"-")</f>
        <v>522.52850000000001</v>
      </c>
      <c r="S115" s="13">
        <f>IFERROR(VLOOKUP(B115,'4.1 Bilan peaux brutes (2023)'!$C$6:$AA$201,22,FALSE),"-")</f>
        <v>45.432000000000002</v>
      </c>
      <c r="T115" s="13">
        <f>IFERROR(VLOOKUP(B115,'4.1 Bilan peaux brutes (2023)'!$C$6:$AA$201,23,FALSE),"-")</f>
        <v>30.288</v>
      </c>
      <c r="U115" s="13">
        <f>IFERROR(VLOOKUP(B115,'4.1 Bilan peaux brutes (2023)'!$C$6:$AA$201,24,FALSE),"-")</f>
        <v>1.8959999999999999</v>
      </c>
      <c r="V115" s="13">
        <f>IFERROR(VLOOKUP(B115,'4.1 Bilan peaux brutes (2023)'!$C$6:$AA$201,25,FALSE),"-")</f>
        <v>1.264</v>
      </c>
      <c r="W115" s="13" t="s">
        <v>785</v>
      </c>
      <c r="X115" s="13" t="s">
        <v>785</v>
      </c>
      <c r="Y115" s="13" t="s">
        <v>785</v>
      </c>
      <c r="Z115" s="13" t="s">
        <v>785</v>
      </c>
      <c r="AA115" s="13" t="s">
        <v>785</v>
      </c>
      <c r="AB115" s="13" t="s">
        <v>785</v>
      </c>
      <c r="AC115" s="13" t="s">
        <v>785</v>
      </c>
      <c r="AD115" s="13" t="s">
        <v>785</v>
      </c>
    </row>
    <row r="116" spans="2:30" x14ac:dyDescent="0.35">
      <c r="B116" s="13" t="s">
        <v>336</v>
      </c>
      <c r="C116" s="13" t="str">
        <f>IFERROR(VLOOKUP(B116,'2.1 Bilan Fibres végétales 2023'!$A$5:$N$132,3,FALSE),"-")</f>
        <v>-</v>
      </c>
      <c r="D116" s="13" t="str">
        <f>IFERROR(VLOOKUP(B116,'2.1 Bilan Fibres végétales 2023'!$A$5:$N$132,4,FALSE),"-")</f>
        <v>-</v>
      </c>
      <c r="E116" s="13" t="str">
        <f>IFERROR(VLOOKUP(B116,'2.1 Bilan Fibres végétales 2023'!$A$5:$N$132,5,FALSE),"-")</f>
        <v>-</v>
      </c>
      <c r="F116" s="13" t="str">
        <f>IFERROR(VLOOKUP(B116,'2.1 Bilan Fibres végétales 2023'!$A$5:$N$132,6,FALSE),"-")</f>
        <v>-</v>
      </c>
      <c r="G116" s="13" t="str">
        <f>IFERROR(VLOOKUP(B116,'2.1 Bilan Fibres végétales 2023'!$A$5:$N$132,7,FALSE),"-")</f>
        <v>-</v>
      </c>
      <c r="H116" s="13">
        <f>IFERROR(VLOOKUP(B116,'2.1 Bilan Fibres végétales 2023'!$A$5:$N$132,8,FALSE),"-")</f>
        <v>0</v>
      </c>
      <c r="I116" s="13" t="str">
        <f>IFERROR(VLOOKUP(B116,'2.1 Bilan Fibres végétales 2023'!$A$5:$N$132,9,FALSE),"-")</f>
        <v>-</v>
      </c>
      <c r="J116" s="13" t="str">
        <f>IFERROR(VLOOKUP(B116,'2.1 Bilan Fibres végétales 2023'!$A$5:$N$132,10,FALSE),"-")</f>
        <v>-</v>
      </c>
      <c r="K116" s="13" t="str">
        <f>IFERROR(VLOOKUP(B116,'2.1 Bilan Fibres végétales 2023'!$A$5:$N$132,11,FALSE),"-")</f>
        <v>-</v>
      </c>
      <c r="L116" s="13" t="str">
        <f>IFERROR(VLOOKUP(B116,'2.1 Bilan Fibres végétales 2023'!$A$5:$N$132,12,FALSE),"-")</f>
        <v>-</v>
      </c>
      <c r="M116" s="13" t="str">
        <f>IFERROR(VLOOKUP(B116,'2.1 Bilan Fibres végétales 2023'!$A$5:$N$132,13,FALSE),"-")</f>
        <v>-</v>
      </c>
      <c r="N116" s="13" t="str">
        <f>IFERROR(VLOOKUP(B116,'2.1 Bilan Fibres végétales 2023'!$A$5:$N$132,14,FALSE),"-")</f>
        <v>-</v>
      </c>
      <c r="O116" s="13" t="str">
        <f>IFERROR(VLOOKUP(B116,'3.1 Bilan Fibres animales 2023'!$C$6:$F$83,3,FALSE),"-")</f>
        <v>-</v>
      </c>
      <c r="P116" s="13" t="str">
        <f>IFERROR(VLOOKUP(B116,'3.1 Bilan Fibres animales 2023'!$C$6:$F$83,4,FALSE),"-")</f>
        <v>-</v>
      </c>
      <c r="Q116" s="13">
        <f>IFERROR(VLOOKUP(B116,'4.1 Bilan peaux brutes (2023)'!$C$6:$AA$201,20,FALSE),"-")</f>
        <v>11738.58</v>
      </c>
      <c r="R116" s="13">
        <f>IFERROR(VLOOKUP(B116,'4.1 Bilan peaux brutes (2023)'!$C$6:$AA$201,21,FALSE),"-")</f>
        <v>568.71749999999997</v>
      </c>
      <c r="S116" s="13">
        <f>IFERROR(VLOOKUP(B116,'4.1 Bilan peaux brutes (2023)'!$C$6:$AA$201,22,FALSE),"-")</f>
        <v>599.58600000000001</v>
      </c>
      <c r="T116" s="13">
        <f>IFERROR(VLOOKUP(B116,'4.1 Bilan peaux brutes (2023)'!$C$6:$AA$201,23,FALSE),"-")</f>
        <v>399.72399999999999</v>
      </c>
      <c r="U116" s="13">
        <f>IFERROR(VLOOKUP(B116,'4.1 Bilan peaux brutes (2023)'!$C$6:$AA$201,24,FALSE),"-")</f>
        <v>100.47</v>
      </c>
      <c r="V116" s="13">
        <f>IFERROR(VLOOKUP(B116,'4.1 Bilan peaux brutes (2023)'!$C$6:$AA$201,25,FALSE),"-")</f>
        <v>66.98</v>
      </c>
      <c r="W116" s="13" t="s">
        <v>785</v>
      </c>
      <c r="X116" s="13" t="s">
        <v>785</v>
      </c>
      <c r="Y116" s="13" t="s">
        <v>785</v>
      </c>
      <c r="Z116" s="13" t="s">
        <v>785</v>
      </c>
      <c r="AA116" s="13" t="s">
        <v>785</v>
      </c>
      <c r="AB116" s="13" t="s">
        <v>785</v>
      </c>
      <c r="AC116" s="13" t="s">
        <v>785</v>
      </c>
      <c r="AD116" s="13" t="s">
        <v>785</v>
      </c>
    </row>
    <row r="117" spans="2:30" x14ac:dyDescent="0.35">
      <c r="B117" s="13" t="s">
        <v>338</v>
      </c>
      <c r="C117" s="13" t="str">
        <f>IFERROR(VLOOKUP(B117,'2.1 Bilan Fibres végétales 2023'!$A$5:$N$132,3,FALSE),"-")</f>
        <v>-</v>
      </c>
      <c r="D117" s="13" t="str">
        <f>IFERROR(VLOOKUP(B117,'2.1 Bilan Fibres végétales 2023'!$A$5:$N$132,4,FALSE),"-")</f>
        <v>-</v>
      </c>
      <c r="E117" s="13" t="str">
        <f>IFERROR(VLOOKUP(B117,'2.1 Bilan Fibres végétales 2023'!$A$5:$N$132,5,FALSE),"-")</f>
        <v>-</v>
      </c>
      <c r="F117" s="13" t="str">
        <f>IFERROR(VLOOKUP(B117,'2.1 Bilan Fibres végétales 2023'!$A$5:$N$132,6,FALSE),"-")</f>
        <v>-</v>
      </c>
      <c r="G117" s="13" t="str">
        <f>IFERROR(VLOOKUP(B117,'2.1 Bilan Fibres végétales 2023'!$A$5:$N$132,7,FALSE),"-")</f>
        <v>-</v>
      </c>
      <c r="H117" s="13" t="str">
        <f>IFERROR(VLOOKUP(B117,'2.1 Bilan Fibres végétales 2023'!$A$5:$N$132,8,FALSE),"-")</f>
        <v>-</v>
      </c>
      <c r="I117" s="13">
        <f>IFERROR(VLOOKUP(B117,'2.1 Bilan Fibres végétales 2023'!$A$5:$N$132,9,FALSE),"-")</f>
        <v>238.83</v>
      </c>
      <c r="J117" s="13">
        <f>IFERROR(VLOOKUP(B117,'2.1 Bilan Fibres végétales 2023'!$A$5:$N$132,10,FALSE),"-")</f>
        <v>117.79</v>
      </c>
      <c r="K117" s="13" t="str">
        <f>IFERROR(VLOOKUP(B117,'2.1 Bilan Fibres végétales 2023'!$A$5:$N$132,11,FALSE),"-")</f>
        <v>-</v>
      </c>
      <c r="L117" s="13" t="str">
        <f>IFERROR(VLOOKUP(B117,'2.1 Bilan Fibres végétales 2023'!$A$5:$N$132,12,FALSE),"-")</f>
        <v>-</v>
      </c>
      <c r="M117" s="13" t="str">
        <f>IFERROR(VLOOKUP(B117,'2.1 Bilan Fibres végétales 2023'!$A$5:$N$132,13,FALSE),"-")</f>
        <v>-</v>
      </c>
      <c r="N117" s="13" t="str">
        <f>IFERROR(VLOOKUP(B117,'2.1 Bilan Fibres végétales 2023'!$A$5:$N$132,14,FALSE),"-")</f>
        <v>-</v>
      </c>
      <c r="O117" s="13" t="str">
        <f>IFERROR(VLOOKUP(B117,'3.1 Bilan Fibres animales 2023'!$C$6:$F$83,3,FALSE),"-")</f>
        <v>-</v>
      </c>
      <c r="P117" s="13" t="str">
        <f>IFERROR(VLOOKUP(B117,'3.1 Bilan Fibres animales 2023'!$C$6:$F$83,4,FALSE),"-")</f>
        <v>-</v>
      </c>
      <c r="Q117" s="13">
        <f>IFERROR(VLOOKUP(B117,'4.1 Bilan peaux brutes (2023)'!$C$6:$AA$201,20,FALSE),"-")</f>
        <v>15882.7935</v>
      </c>
      <c r="R117" s="13">
        <f>IFERROR(VLOOKUP(B117,'4.1 Bilan peaux brutes (2023)'!$C$6:$AA$201,21,FALSE),"-")</f>
        <v>1966.4410999999998</v>
      </c>
      <c r="S117" s="13">
        <f>IFERROR(VLOOKUP(B117,'4.1 Bilan peaux brutes (2023)'!$C$6:$AA$201,22,FALSE),"-")</f>
        <v>101.56379999999999</v>
      </c>
      <c r="T117" s="13">
        <f>IFERROR(VLOOKUP(B117,'4.1 Bilan peaux brutes (2023)'!$C$6:$AA$201,23,FALSE),"-")</f>
        <v>67.709199999999996</v>
      </c>
      <c r="U117" s="13">
        <f>IFERROR(VLOOKUP(B117,'4.1 Bilan peaux brutes (2023)'!$C$6:$AA$201,24,FALSE),"-")</f>
        <v>697.13040000000001</v>
      </c>
      <c r="V117" s="13">
        <f>IFERROR(VLOOKUP(B117,'4.1 Bilan peaux brutes (2023)'!$C$6:$AA$201,25,FALSE),"-")</f>
        <v>464.75360000000006</v>
      </c>
      <c r="W117" s="13" t="s">
        <v>785</v>
      </c>
      <c r="X117" s="13" t="s">
        <v>785</v>
      </c>
      <c r="Y117" s="13" t="s">
        <v>785</v>
      </c>
      <c r="Z117" s="13" t="s">
        <v>785</v>
      </c>
      <c r="AA117" s="13" t="s">
        <v>785</v>
      </c>
      <c r="AB117" s="13" t="s">
        <v>785</v>
      </c>
      <c r="AC117" s="13" t="s">
        <v>785</v>
      </c>
      <c r="AD117" s="13" t="s">
        <v>785</v>
      </c>
    </row>
    <row r="118" spans="2:30" x14ac:dyDescent="0.35">
      <c r="B118" s="13" t="s">
        <v>339</v>
      </c>
      <c r="C118" s="13" t="str">
        <f>IFERROR(VLOOKUP(B118,'2.1 Bilan Fibres végétales 2023'!$A$5:$N$132,3,FALSE),"-")</f>
        <v>-</v>
      </c>
      <c r="D118" s="13" t="str">
        <f>IFERROR(VLOOKUP(B118,'2.1 Bilan Fibres végétales 2023'!$A$5:$N$132,4,FALSE),"-")</f>
        <v>-</v>
      </c>
      <c r="E118" s="13" t="str">
        <f>IFERROR(VLOOKUP(B118,'2.1 Bilan Fibres végétales 2023'!$A$5:$N$132,5,FALSE),"-")</f>
        <v>-</v>
      </c>
      <c r="F118" s="13" t="str">
        <f>IFERROR(VLOOKUP(B118,'2.1 Bilan Fibres végétales 2023'!$A$5:$N$132,6,FALSE),"-")</f>
        <v>-</v>
      </c>
      <c r="G118" s="13" t="str">
        <f>IFERROR(VLOOKUP(B118,'2.1 Bilan Fibres végétales 2023'!$A$5:$N$132,7,FALSE),"-")</f>
        <v>-</v>
      </c>
      <c r="H118" s="13" t="str">
        <f>IFERROR(VLOOKUP(B118,'2.1 Bilan Fibres végétales 2023'!$A$5:$N$132,8,FALSE),"-")</f>
        <v>-</v>
      </c>
      <c r="I118" s="13">
        <f>IFERROR(VLOOKUP(B118,'2.1 Bilan Fibres végétales 2023'!$A$5:$N$132,9,FALSE),"-")</f>
        <v>0</v>
      </c>
      <c r="J118" s="13">
        <f>IFERROR(VLOOKUP(B118,'2.1 Bilan Fibres végétales 2023'!$A$5:$N$132,10,FALSE),"-")</f>
        <v>7925.9</v>
      </c>
      <c r="K118" s="13" t="str">
        <f>IFERROR(VLOOKUP(B118,'2.1 Bilan Fibres végétales 2023'!$A$5:$N$132,11,FALSE),"-")</f>
        <v>-</v>
      </c>
      <c r="L118" s="13" t="str">
        <f>IFERROR(VLOOKUP(B118,'2.1 Bilan Fibres végétales 2023'!$A$5:$N$132,12,FALSE),"-")</f>
        <v>-</v>
      </c>
      <c r="M118" s="13" t="str">
        <f>IFERROR(VLOOKUP(B118,'2.1 Bilan Fibres végétales 2023'!$A$5:$N$132,13,FALSE),"-")</f>
        <v>-</v>
      </c>
      <c r="N118" s="13" t="str">
        <f>IFERROR(VLOOKUP(B118,'2.1 Bilan Fibres végétales 2023'!$A$5:$N$132,14,FALSE),"-")</f>
        <v>-</v>
      </c>
      <c r="O118" s="13" t="str">
        <f>IFERROR(VLOOKUP(B118,'3.1 Bilan Fibres animales 2023'!$C$6:$F$83,3,FALSE),"-")</f>
        <v>-</v>
      </c>
      <c r="P118" s="13" t="str">
        <f>IFERROR(VLOOKUP(B118,'3.1 Bilan Fibres animales 2023'!$C$6:$F$83,4,FALSE),"-")</f>
        <v>-</v>
      </c>
      <c r="Q118" s="13">
        <f>IFERROR(VLOOKUP(B7,'4.1 Bilan peaux brutes (2023)'!$C$6:$AA$201,20,FALSE),"-")</f>
        <v>12732.015187499999</v>
      </c>
      <c r="R118" s="13">
        <f>IFERROR(VLOOKUP(B118,'4.1 Bilan peaux brutes (2023)'!$C$6:$AA$201,21,FALSE),"-")</f>
        <v>419.95248749999996</v>
      </c>
      <c r="S118" s="13">
        <f>IFERROR(VLOOKUP(B118,'4.1 Bilan peaux brutes (2023)'!$C$6:$AA$201,22,FALSE),"-")</f>
        <v>170.92680000000001</v>
      </c>
      <c r="T118" s="13">
        <f>IFERROR(VLOOKUP(B118,'4.1 Bilan peaux brutes (2023)'!$C$6:$AA$201,23,FALSE),"-")</f>
        <v>113.95120000000001</v>
      </c>
      <c r="U118" s="13">
        <f>IFERROR(VLOOKUP(B118,'4.1 Bilan peaux brutes (2023)'!$C$6:$AA$201,24,FALSE),"-")</f>
        <v>968.78880000000004</v>
      </c>
      <c r="V118" s="13">
        <f>IFERROR(VLOOKUP(B118,'4.1 Bilan peaux brutes (2023)'!$C$6:$AA$201,25,FALSE),"-")</f>
        <v>645.8592000000001</v>
      </c>
      <c r="W118" s="13" t="s">
        <v>785</v>
      </c>
      <c r="X118" s="13" t="s">
        <v>785</v>
      </c>
      <c r="Y118" s="13" t="s">
        <v>785</v>
      </c>
      <c r="Z118" s="13" t="s">
        <v>785</v>
      </c>
      <c r="AA118" s="13" t="s">
        <v>785</v>
      </c>
      <c r="AB118" s="13" t="s">
        <v>785</v>
      </c>
      <c r="AC118" s="13" t="s">
        <v>785</v>
      </c>
      <c r="AD118" s="13" t="s">
        <v>785</v>
      </c>
    </row>
    <row r="119" spans="2:30" x14ac:dyDescent="0.35">
      <c r="B119" s="13" t="s">
        <v>340</v>
      </c>
      <c r="C119" s="13" t="str">
        <f>IFERROR(VLOOKUP(B119,'2.1 Bilan Fibres végétales 2023'!$A$5:$N$132,3,FALSE),"-")</f>
        <v>-</v>
      </c>
      <c r="D119" s="13" t="str">
        <f>IFERROR(VLOOKUP(B119,'2.1 Bilan Fibres végétales 2023'!$A$5:$N$132,4,FALSE),"-")</f>
        <v>-</v>
      </c>
      <c r="E119" s="13" t="str">
        <f>IFERROR(VLOOKUP(B119,'2.1 Bilan Fibres végétales 2023'!$A$5:$N$132,5,FALSE),"-")</f>
        <v>-</v>
      </c>
      <c r="F119" s="13" t="str">
        <f>IFERROR(VLOOKUP(B119,'2.1 Bilan Fibres végétales 2023'!$A$5:$N$132,6,FALSE),"-")</f>
        <v>-</v>
      </c>
      <c r="G119" s="13" t="str">
        <f>IFERROR(VLOOKUP(B119,'2.1 Bilan Fibres végétales 2023'!$A$5:$N$132,7,FALSE),"-")</f>
        <v>-</v>
      </c>
      <c r="H119" s="13" t="str">
        <f>IFERROR(VLOOKUP(B119,'2.1 Bilan Fibres végétales 2023'!$A$5:$N$132,8,FALSE),"-")</f>
        <v>-</v>
      </c>
      <c r="I119" s="13">
        <f>IFERROR(VLOOKUP(B119,'2.1 Bilan Fibres végétales 2023'!$A$5:$N$132,9,FALSE),"-")</f>
        <v>34.119999999999997</v>
      </c>
      <c r="J119" s="13" t="str">
        <f>IFERROR(VLOOKUP(B119,'2.1 Bilan Fibres végétales 2023'!$A$5:$N$132,10,FALSE),"-")</f>
        <v>-</v>
      </c>
      <c r="K119" s="13" t="str">
        <f>IFERROR(VLOOKUP(B119,'2.1 Bilan Fibres végétales 2023'!$A$5:$N$132,11,FALSE),"-")</f>
        <v>-</v>
      </c>
      <c r="L119" s="13" t="str">
        <f>IFERROR(VLOOKUP(B119,'2.1 Bilan Fibres végétales 2023'!$A$5:$N$132,12,FALSE),"-")</f>
        <v>-</v>
      </c>
      <c r="M119" s="13" t="str">
        <f>IFERROR(VLOOKUP(B119,'2.1 Bilan Fibres végétales 2023'!$A$5:$N$132,13,FALSE),"-")</f>
        <v>-</v>
      </c>
      <c r="N119" s="13" t="str">
        <f>IFERROR(VLOOKUP(B119,'2.1 Bilan Fibres végétales 2023'!$A$5:$N$132,14,FALSE),"-")</f>
        <v>-</v>
      </c>
      <c r="O119" s="13" t="str">
        <f>IFERROR(VLOOKUP(B119,'3.1 Bilan Fibres animales 2023'!$C$6:$F$83,3,FALSE),"-")</f>
        <v>-</v>
      </c>
      <c r="P119" s="13" t="str">
        <f>IFERROR(VLOOKUP(B119,'3.1 Bilan Fibres animales 2023'!$C$6:$F$83,4,FALSE),"-")</f>
        <v>-</v>
      </c>
      <c r="Q119" s="13"/>
      <c r="R119" s="13">
        <f>IFERROR(VLOOKUP(B119,'4.1 Bilan peaux brutes (2023)'!$C$6:$AA$201,21,FALSE),"-")</f>
        <v>419.95248749999996</v>
      </c>
      <c r="S119" s="13">
        <f>IFERROR(VLOOKUP(B119,'4.1 Bilan peaux brutes (2023)'!$C$6:$AA$201,22,FALSE),"-")</f>
        <v>45.831600000000009</v>
      </c>
      <c r="T119" s="13">
        <f>IFERROR(VLOOKUP(B119,'4.1 Bilan peaux brutes (2023)'!$C$6:$AA$201,23,FALSE),"-")</f>
        <v>30.554400000000001</v>
      </c>
      <c r="U119" s="13">
        <f>IFERROR(VLOOKUP(B119,'4.1 Bilan peaux brutes (2023)'!$C$6:$AA$201,24,FALSE),"-")</f>
        <v>41.169600000000003</v>
      </c>
      <c r="V119" s="13">
        <f>IFERROR(VLOOKUP(B119,'4.1 Bilan peaux brutes (2023)'!$C$6:$AA$201,25,FALSE),"-")</f>
        <v>27.446400000000001</v>
      </c>
      <c r="W119" s="13" t="s">
        <v>785</v>
      </c>
      <c r="X119" s="13" t="s">
        <v>785</v>
      </c>
      <c r="Y119" s="13" t="s">
        <v>785</v>
      </c>
      <c r="Z119" s="13" t="s">
        <v>785</v>
      </c>
      <c r="AA119" s="13" t="s">
        <v>785</v>
      </c>
      <c r="AB119" s="13" t="s">
        <v>785</v>
      </c>
      <c r="AC119" s="13" t="s">
        <v>785</v>
      </c>
      <c r="AD119" s="13" t="s">
        <v>785</v>
      </c>
    </row>
    <row r="120" spans="2:30" x14ac:dyDescent="0.35">
      <c r="B120" s="13" t="s">
        <v>341</v>
      </c>
      <c r="C120" s="13" t="str">
        <f>IFERROR(VLOOKUP(B120,'2.1 Bilan Fibres végétales 2023'!$A$5:$N$132,3,FALSE),"-")</f>
        <v>-</v>
      </c>
      <c r="D120" s="13" t="str">
        <f>IFERROR(VLOOKUP(B120,'2.1 Bilan Fibres végétales 2023'!$A$5:$N$132,4,FALSE),"-")</f>
        <v>-</v>
      </c>
      <c r="E120" s="13" t="str">
        <f>IFERROR(VLOOKUP(B120,'2.1 Bilan Fibres végétales 2023'!$A$5:$N$132,5,FALSE),"-")</f>
        <v>-</v>
      </c>
      <c r="F120" s="13" t="str">
        <f>IFERROR(VLOOKUP(B120,'2.1 Bilan Fibres végétales 2023'!$A$5:$N$132,6,FALSE),"-")</f>
        <v>-</v>
      </c>
      <c r="G120" s="13" t="str">
        <f>IFERROR(VLOOKUP(B120,'2.1 Bilan Fibres végétales 2023'!$A$5:$N$132,7,FALSE),"-")</f>
        <v>-</v>
      </c>
      <c r="H120" s="13">
        <f>IFERROR(VLOOKUP(B120,'2.1 Bilan Fibres végétales 2023'!$A$5:$N$132,8,FALSE),"-")</f>
        <v>130</v>
      </c>
      <c r="I120" s="13" t="str">
        <f>IFERROR(VLOOKUP(B120,'2.1 Bilan Fibres végétales 2023'!$A$5:$N$132,9,FALSE),"-")</f>
        <v>-</v>
      </c>
      <c r="J120" s="13" t="str">
        <f>IFERROR(VLOOKUP(B120,'2.1 Bilan Fibres végétales 2023'!$A$5:$N$132,10,FALSE),"-")</f>
        <v>-</v>
      </c>
      <c r="K120" s="13" t="str">
        <f>IFERROR(VLOOKUP(B120,'2.1 Bilan Fibres végétales 2023'!$A$5:$N$132,11,FALSE),"-")</f>
        <v>-</v>
      </c>
      <c r="L120" s="13" t="str">
        <f>IFERROR(VLOOKUP(B120,'2.1 Bilan Fibres végétales 2023'!$A$5:$N$132,12,FALSE),"-")</f>
        <v>-</v>
      </c>
      <c r="M120" s="13" t="str">
        <f>IFERROR(VLOOKUP(B120,'2.1 Bilan Fibres végétales 2023'!$A$5:$N$132,13,FALSE),"-")</f>
        <v>-</v>
      </c>
      <c r="N120" s="13" t="str">
        <f>IFERROR(VLOOKUP(B120,'2.1 Bilan Fibres végétales 2023'!$A$5:$N$132,14,FALSE),"-")</f>
        <v>-</v>
      </c>
      <c r="O120" s="13" t="str">
        <f>IFERROR(VLOOKUP(B120,'3.1 Bilan Fibres animales 2023'!$C$6:$F$83,3,FALSE),"-")</f>
        <v>-</v>
      </c>
      <c r="P120" s="13" t="str">
        <f>IFERROR(VLOOKUP(B120,'3.1 Bilan Fibres animales 2023'!$C$6:$F$83,4,FALSE),"-")</f>
        <v>-</v>
      </c>
      <c r="Q120" s="13"/>
      <c r="R120" s="13">
        <f>IFERROR(VLOOKUP(B120,'4.1 Bilan peaux brutes (2023)'!$C$6:$AA$201,21,FALSE),"-")</f>
        <v>64.590500000000006</v>
      </c>
      <c r="S120" s="13">
        <f>IFERROR(VLOOKUP(B120,'4.1 Bilan peaux brutes (2023)'!$C$6:$AA$201,22,FALSE),"-")</f>
        <v>73.38</v>
      </c>
      <c r="T120" s="13">
        <f>IFERROR(VLOOKUP(B120,'4.1 Bilan peaux brutes (2023)'!$C$6:$AA$201,23,FALSE),"-")</f>
        <v>48.92</v>
      </c>
      <c r="U120" s="13">
        <f>IFERROR(VLOOKUP(B120,'4.1 Bilan peaux brutes (2023)'!$C$6:$AA$201,24,FALSE),"-")</f>
        <v>13.986000000000001</v>
      </c>
      <c r="V120" s="13">
        <f>IFERROR(VLOOKUP(B120,'4.1 Bilan peaux brutes (2023)'!$C$6:$AA$201,25,FALSE),"-")</f>
        <v>9.3239999999999998</v>
      </c>
      <c r="W120" s="13" t="s">
        <v>785</v>
      </c>
      <c r="X120" s="13" t="s">
        <v>785</v>
      </c>
      <c r="Y120" s="13" t="s">
        <v>785</v>
      </c>
      <c r="Z120" s="13" t="s">
        <v>785</v>
      </c>
      <c r="AA120" s="13" t="s">
        <v>785</v>
      </c>
      <c r="AB120" s="13" t="s">
        <v>785</v>
      </c>
      <c r="AC120" s="13" t="s">
        <v>785</v>
      </c>
      <c r="AD120" s="13" t="s">
        <v>785</v>
      </c>
    </row>
    <row r="121" spans="2:30" x14ac:dyDescent="0.35">
      <c r="B121" s="13" t="s">
        <v>342</v>
      </c>
      <c r="C121" s="13" t="str">
        <f>IFERROR(VLOOKUP(B121,'2.1 Bilan Fibres végétales 2023'!$A$5:$N$132,3,FALSE),"-")</f>
        <v>-</v>
      </c>
      <c r="D121" s="13" t="str">
        <f>IFERROR(VLOOKUP(B121,'2.1 Bilan Fibres végétales 2023'!$A$5:$N$132,4,FALSE),"-")</f>
        <v>-</v>
      </c>
      <c r="E121" s="13" t="str">
        <f>IFERROR(VLOOKUP(B121,'2.1 Bilan Fibres végétales 2023'!$A$5:$N$132,5,FALSE),"-")</f>
        <v>-</v>
      </c>
      <c r="F121" s="13" t="str">
        <f>IFERROR(VLOOKUP(B121,'2.1 Bilan Fibres végétales 2023'!$A$5:$N$132,6,FALSE),"-")</f>
        <v>-</v>
      </c>
      <c r="G121" s="13">
        <f>IFERROR(VLOOKUP(B121,'2.1 Bilan Fibres végétales 2023'!$A$5:$N$132,7,FALSE),"-")</f>
        <v>490</v>
      </c>
      <c r="H121" s="13">
        <f>IFERROR(VLOOKUP(B121,'2.1 Bilan Fibres végétales 2023'!$A$5:$N$132,8,FALSE),"-")</f>
        <v>1160</v>
      </c>
      <c r="I121" s="13" t="str">
        <f>IFERROR(VLOOKUP(B121,'2.1 Bilan Fibres végétales 2023'!$A$5:$N$132,9,FALSE),"-")</f>
        <v>-</v>
      </c>
      <c r="J121" s="13" t="str">
        <f>IFERROR(VLOOKUP(B121,'2.1 Bilan Fibres végétales 2023'!$A$5:$N$132,10,FALSE),"-")</f>
        <v>-</v>
      </c>
      <c r="K121" s="13" t="str">
        <f>IFERROR(VLOOKUP(B121,'2.1 Bilan Fibres végétales 2023'!$A$5:$N$132,11,FALSE),"-")</f>
        <v>-</v>
      </c>
      <c r="L121" s="13" t="str">
        <f>IFERROR(VLOOKUP(B121,'2.1 Bilan Fibres végétales 2023'!$A$5:$N$132,12,FALSE),"-")</f>
        <v>-</v>
      </c>
      <c r="M121" s="13" t="str">
        <f>IFERROR(VLOOKUP(B121,'2.1 Bilan Fibres végétales 2023'!$A$5:$N$132,13,FALSE),"-")</f>
        <v>-</v>
      </c>
      <c r="N121" s="13" t="str">
        <f>IFERROR(VLOOKUP(B121,'2.1 Bilan Fibres végétales 2023'!$A$5:$N$132,14,FALSE),"-")</f>
        <v>-</v>
      </c>
      <c r="O121" s="13" t="str">
        <f>IFERROR(VLOOKUP(B121,'3.1 Bilan Fibres animales 2023'!$C$6:$F$83,3,FALSE),"-")</f>
        <v>-</v>
      </c>
      <c r="P121" s="13" t="str">
        <f>IFERROR(VLOOKUP(B121,'3.1 Bilan Fibres animales 2023'!$C$6:$F$83,4,FALSE),"-")</f>
        <v>-</v>
      </c>
      <c r="Q121" s="13"/>
      <c r="R121" s="13">
        <f>IFERROR(VLOOKUP(B121,'4.1 Bilan peaux brutes (2023)'!$C$6:$AA$201,21,FALSE),"-")</f>
        <v>1684.54</v>
      </c>
      <c r="S121" s="13">
        <f>IFERROR(VLOOKUP(B121,'4.1 Bilan peaux brutes (2023)'!$C$6:$AA$201,22,FALSE),"-")</f>
        <v>3402.7080000000001</v>
      </c>
      <c r="T121" s="13">
        <f>IFERROR(VLOOKUP(B121,'4.1 Bilan peaux brutes (2023)'!$C$6:$AA$201,23,FALSE),"-")</f>
        <v>2268.4720000000002</v>
      </c>
      <c r="U121" s="13">
        <f>IFERROR(VLOOKUP(B121,'4.1 Bilan peaux brutes (2023)'!$C$6:$AA$201,24,FALSE),"-")</f>
        <v>339.24</v>
      </c>
      <c r="V121" s="13">
        <f>IFERROR(VLOOKUP(B121,'4.1 Bilan peaux brutes (2023)'!$C$6:$AA$201,25,FALSE),"-")</f>
        <v>226.16</v>
      </c>
      <c r="W121" s="13" t="s">
        <v>785</v>
      </c>
      <c r="X121" s="13" t="s">
        <v>785</v>
      </c>
      <c r="Y121" s="13" t="s">
        <v>785</v>
      </c>
      <c r="Z121" s="13" t="s">
        <v>785</v>
      </c>
      <c r="AA121" s="13" t="s">
        <v>785</v>
      </c>
      <c r="AB121" s="13" t="s">
        <v>785</v>
      </c>
      <c r="AC121" s="13" t="s">
        <v>785</v>
      </c>
      <c r="AD121" s="13" t="s">
        <v>785</v>
      </c>
    </row>
    <row r="122" spans="2:30" x14ac:dyDescent="0.35">
      <c r="B122" s="13" t="s">
        <v>456</v>
      </c>
      <c r="C122" s="13" t="str">
        <f>IFERROR(VLOOKUP(B122,'2.1 Bilan Fibres végétales 2023'!$A$5:$N$132,3,FALSE),"-")</f>
        <v>-</v>
      </c>
      <c r="D122" s="13" t="str">
        <f>IFERROR(VLOOKUP(B122,'2.1 Bilan Fibres végétales 2023'!$A$5:$N$132,4,FALSE),"-")</f>
        <v>-</v>
      </c>
      <c r="E122" s="13" t="str">
        <f>IFERROR(VLOOKUP(B122,'2.1 Bilan Fibres végétales 2023'!$A$5:$N$132,5,FALSE),"-")</f>
        <v>-</v>
      </c>
      <c r="F122" s="13" t="str">
        <f>IFERROR(VLOOKUP(B122,'2.1 Bilan Fibres végétales 2023'!$A$5:$N$132,6,FALSE),"-")</f>
        <v>-</v>
      </c>
      <c r="G122" s="13" t="str">
        <f>IFERROR(VLOOKUP(B122,'2.1 Bilan Fibres végétales 2023'!$A$5:$N$132,7,FALSE),"-")</f>
        <v>-</v>
      </c>
      <c r="H122" s="13" t="str">
        <f>IFERROR(VLOOKUP(B122,'2.1 Bilan Fibres végétales 2023'!$A$5:$N$132,8,FALSE),"-")</f>
        <v>-</v>
      </c>
      <c r="I122" s="13" t="str">
        <f>IFERROR(VLOOKUP(B122,'2.1 Bilan Fibres végétales 2023'!$A$5:$N$132,9,FALSE),"-")</f>
        <v>-</v>
      </c>
      <c r="J122" s="13" t="str">
        <f>IFERROR(VLOOKUP(B122,'2.1 Bilan Fibres végétales 2023'!$A$5:$N$132,10,FALSE),"-")</f>
        <v>-</v>
      </c>
      <c r="K122" s="13" t="str">
        <f>IFERROR(VLOOKUP(B122,'2.1 Bilan Fibres végétales 2023'!$A$5:$N$132,11,FALSE),"-")</f>
        <v>-</v>
      </c>
      <c r="L122" s="13" t="str">
        <f>IFERROR(VLOOKUP(B122,'2.1 Bilan Fibres végétales 2023'!$A$5:$N$132,12,FALSE),"-")</f>
        <v>-</v>
      </c>
      <c r="M122" s="13" t="str">
        <f>IFERROR(VLOOKUP(B122,'2.1 Bilan Fibres végétales 2023'!$A$5:$N$132,13,FALSE),"-")</f>
        <v>-</v>
      </c>
      <c r="N122" s="13" t="str">
        <f>IFERROR(VLOOKUP(B122,'2.1 Bilan Fibres végétales 2023'!$A$5:$N$132,14,FALSE),"-")</f>
        <v>-</v>
      </c>
      <c r="O122" s="13" t="str">
        <f>IFERROR(VLOOKUP(B122,'3.1 Bilan Fibres animales 2023'!$C$6:$F$83,3,FALSE),"-")</f>
        <v>-</v>
      </c>
      <c r="P122" s="13" t="str">
        <f>IFERROR(VLOOKUP(B122,'3.1 Bilan Fibres animales 2023'!$C$6:$F$83,4,FALSE),"-")</f>
        <v>-</v>
      </c>
      <c r="Q122" s="13"/>
      <c r="R122" s="13" t="str">
        <f>IFERROR(VLOOKUP(B122,'4.1 Bilan peaux brutes (2023)'!$C$6:$AA$201,21,FALSE),"-")</f>
        <v>-</v>
      </c>
      <c r="S122" s="13" t="str">
        <f>IFERROR(VLOOKUP(B122,'4.1 Bilan peaux brutes (2023)'!$C$6:$AA$201,22,FALSE),"-")</f>
        <v>-</v>
      </c>
      <c r="T122" s="13" t="str">
        <f>IFERROR(VLOOKUP(B122,'4.1 Bilan peaux brutes (2023)'!$C$6:$AA$201,23,FALSE),"-")</f>
        <v>-</v>
      </c>
      <c r="U122" s="13" t="str">
        <f>IFERROR(VLOOKUP(B122,'4.1 Bilan peaux brutes (2023)'!$C$6:$AA$201,24,FALSE),"-")</f>
        <v>-</v>
      </c>
      <c r="V122" s="13" t="str">
        <f>IFERROR(VLOOKUP(B122,'4.1 Bilan peaux brutes (2023)'!$C$6:$AA$201,25,FALSE),"-")</f>
        <v>-</v>
      </c>
      <c r="W122" s="13">
        <v>7109999.9999999991</v>
      </c>
      <c r="X122" s="13">
        <v>670000</v>
      </c>
      <c r="Y122" s="13">
        <v>313000</v>
      </c>
      <c r="Z122" s="13">
        <v>160000.00000000003</v>
      </c>
      <c r="AA122" s="13">
        <v>630000</v>
      </c>
      <c r="AB122" s="13">
        <v>20000.000000000004</v>
      </c>
      <c r="AC122" s="13">
        <v>30000</v>
      </c>
      <c r="AD122" s="13">
        <v>100000</v>
      </c>
    </row>
    <row r="123" spans="2:30" x14ac:dyDescent="0.35">
      <c r="B123" s="13" t="s">
        <v>674</v>
      </c>
      <c r="C123" s="13" t="str">
        <f>IFERROR(VLOOKUP(B123,'2.1 Bilan Fibres végétales 2023'!$A$5:$N$132,3,FALSE),"-")</f>
        <v>-</v>
      </c>
      <c r="D123" s="13" t="str">
        <f>IFERROR(VLOOKUP(B123,'2.1 Bilan Fibres végétales 2023'!$A$5:$N$132,4,FALSE),"-")</f>
        <v>-</v>
      </c>
      <c r="E123" s="13" t="str">
        <f>IFERROR(VLOOKUP(B123,'2.1 Bilan Fibres végétales 2023'!$A$5:$N$132,5,FALSE),"-")</f>
        <v>-</v>
      </c>
      <c r="F123" s="13" t="str">
        <f>IFERROR(VLOOKUP(B123,'2.1 Bilan Fibres végétales 2023'!$A$5:$N$132,6,FALSE),"-")</f>
        <v>-</v>
      </c>
      <c r="G123" s="13">
        <f>IFERROR(VLOOKUP(B123,'2.1 Bilan Fibres végétales 2023'!$A$5:$N$132,7,FALSE),"-")</f>
        <v>14500</v>
      </c>
      <c r="H123" s="13" t="str">
        <f>IFERROR(VLOOKUP(B123,'2.1 Bilan Fibres végétales 2023'!$A$5:$N$132,8,FALSE),"-")</f>
        <v>-</v>
      </c>
      <c r="I123" s="13" t="str">
        <f>IFERROR(VLOOKUP(B123,'2.1 Bilan Fibres végétales 2023'!$A$5:$N$132,9,FALSE),"-")</f>
        <v>-</v>
      </c>
      <c r="J123" s="13" t="str">
        <f>IFERROR(VLOOKUP(B123,'2.1 Bilan Fibres végétales 2023'!$A$5:$N$132,10,FALSE),"-")</f>
        <v>-</v>
      </c>
      <c r="K123" s="13" t="str">
        <f>IFERROR(VLOOKUP(B123,'2.1 Bilan Fibres végétales 2023'!$A$5:$N$132,11,FALSE),"-")</f>
        <v>-</v>
      </c>
      <c r="L123" s="13" t="str">
        <f>IFERROR(VLOOKUP(B123,'2.1 Bilan Fibres végétales 2023'!$A$5:$N$132,12,FALSE),"-")</f>
        <v>-</v>
      </c>
      <c r="M123" s="13" t="str">
        <f>IFERROR(VLOOKUP(B123,'2.1 Bilan Fibres végétales 2023'!$A$5:$N$132,13,FALSE),"-")</f>
        <v>-</v>
      </c>
      <c r="N123" s="13" t="str">
        <f>IFERROR(VLOOKUP(B123,'2.1 Bilan Fibres végétales 2023'!$A$5:$N$132,14,FALSE),"-")</f>
        <v>-</v>
      </c>
      <c r="O123" s="13">
        <f>IFERROR(VLOOKUP(B123,'3.1 Bilan Fibres animales 2023'!$C$6:$F$83,3,FALSE),"-")</f>
        <v>71689.67</v>
      </c>
      <c r="P123" s="13" t="str">
        <f>IFERROR(VLOOKUP(B123,'3.1 Bilan Fibres animales 2023'!$C$6:$F$83,4,FALSE),"-")</f>
        <v>-</v>
      </c>
      <c r="Q123" s="13"/>
      <c r="R123" s="13">
        <f>IFERROR(VLOOKUP(B123,'4.1 Bilan peaux brutes (2023)'!$C$6:$AA$201,21,FALSE),"-")</f>
        <v>0</v>
      </c>
      <c r="S123" s="13">
        <f>IFERROR(VLOOKUP(B123,'4.1 Bilan peaux brutes (2023)'!$C$6:$AA$201,22,FALSE),"-")</f>
        <v>8357.1</v>
      </c>
      <c r="T123" s="13">
        <f>IFERROR(VLOOKUP(B123,'4.1 Bilan peaux brutes (2023)'!$C$6:$AA$201,23,FALSE),"-")</f>
        <v>5571.4</v>
      </c>
      <c r="U123" s="13" t="str">
        <f>IFERROR(VLOOKUP(B123,'4.1 Bilan peaux brutes (2023)'!$C$6:$AA$201,24,FALSE),"-")</f>
        <v>-</v>
      </c>
      <c r="V123" s="13" t="str">
        <f>IFERROR(VLOOKUP(B123,'4.1 Bilan peaux brutes (2023)'!$C$6:$AA$201,25,FALSE),"-")</f>
        <v>-</v>
      </c>
      <c r="W123" s="13" t="s">
        <v>785</v>
      </c>
      <c r="X123" s="13" t="s">
        <v>785</v>
      </c>
      <c r="Y123" s="13" t="s">
        <v>785</v>
      </c>
      <c r="Z123" s="13" t="s">
        <v>785</v>
      </c>
      <c r="AA123" s="13" t="s">
        <v>785</v>
      </c>
      <c r="AB123" s="13" t="s">
        <v>785</v>
      </c>
      <c r="AC123" s="13" t="s">
        <v>785</v>
      </c>
      <c r="AD123" s="13" t="s">
        <v>785</v>
      </c>
    </row>
    <row r="124" spans="2:30" x14ac:dyDescent="0.35">
      <c r="B124" s="13" t="s">
        <v>675</v>
      </c>
      <c r="C124" s="13" t="str">
        <f>IFERROR(VLOOKUP(B124,'2.1 Bilan Fibres végétales 2023'!$A$5:$N$132,3,FALSE),"-")</f>
        <v>-</v>
      </c>
      <c r="D124" s="13" t="str">
        <f>IFERROR(VLOOKUP(B124,'2.1 Bilan Fibres végétales 2023'!$A$5:$N$132,4,FALSE),"-")</f>
        <v>-</v>
      </c>
      <c r="E124" s="13" t="str">
        <f>IFERROR(VLOOKUP(B124,'2.1 Bilan Fibres végétales 2023'!$A$5:$N$132,5,FALSE),"-")</f>
        <v>-</v>
      </c>
      <c r="F124" s="13" t="str">
        <f>IFERROR(VLOOKUP(B124,'2.1 Bilan Fibres végétales 2023'!$A$5:$N$132,6,FALSE),"-")</f>
        <v>-</v>
      </c>
      <c r="G124" s="13">
        <f>IFERROR(VLOOKUP(B124,'2.1 Bilan Fibres végétales 2023'!$A$5:$N$132,7,FALSE),"-")</f>
        <v>24100</v>
      </c>
      <c r="H124" s="13">
        <f>IFERROR(VLOOKUP(B124,'2.1 Bilan Fibres végétales 2023'!$A$5:$N$132,8,FALSE),"-")</f>
        <v>1316.97</v>
      </c>
      <c r="I124" s="13" t="str">
        <f>IFERROR(VLOOKUP(B124,'2.1 Bilan Fibres végétales 2023'!$A$5:$N$132,9,FALSE),"-")</f>
        <v>-</v>
      </c>
      <c r="J124" s="13">
        <f>IFERROR(VLOOKUP(B124,'2.1 Bilan Fibres végétales 2023'!$A$5:$N$132,10,FALSE),"-")</f>
        <v>50894.13</v>
      </c>
      <c r="K124" s="13" t="str">
        <f>IFERROR(VLOOKUP(B124,'2.1 Bilan Fibres végétales 2023'!$A$5:$N$132,11,FALSE),"-")</f>
        <v>-</v>
      </c>
      <c r="L124" s="13" t="str">
        <f>IFERROR(VLOOKUP(B124,'2.1 Bilan Fibres végétales 2023'!$A$5:$N$132,12,FALSE),"-")</f>
        <v>-</v>
      </c>
      <c r="M124" s="13" t="str">
        <f>IFERROR(VLOOKUP(B124,'2.1 Bilan Fibres végétales 2023'!$A$5:$N$132,13,FALSE),"-")</f>
        <v>-</v>
      </c>
      <c r="N124" s="13" t="str">
        <f>IFERROR(VLOOKUP(B124,'2.1 Bilan Fibres végétales 2023'!$A$5:$N$132,14,FALSE),"-")</f>
        <v>-</v>
      </c>
      <c r="O124" s="13">
        <f>IFERROR(VLOOKUP(B124,'3.1 Bilan Fibres animales 2023'!$C$6:$F$83,3,FALSE),"-")</f>
        <v>44909</v>
      </c>
      <c r="P124" s="13" t="str">
        <f>IFERROR(VLOOKUP(B124,'3.1 Bilan Fibres animales 2023'!$C$6:$F$83,4,FALSE),"-")</f>
        <v>-</v>
      </c>
      <c r="Q124" s="13"/>
      <c r="R124" s="13">
        <f>IFERROR(VLOOKUP(B124,'4.1 Bilan peaux brutes (2023)'!$C$6:$AA$201,21,FALSE),"-")</f>
        <v>8540.3213999999989</v>
      </c>
      <c r="S124" s="13">
        <f>IFERROR(VLOOKUP(B124,'4.1 Bilan peaux brutes (2023)'!$C$6:$AA$201,22,FALSE),"-")</f>
        <v>6436.8876000000009</v>
      </c>
      <c r="T124" s="13">
        <f>IFERROR(VLOOKUP(B124,'4.1 Bilan peaux brutes (2023)'!$C$6:$AA$201,23,FALSE),"-")</f>
        <v>4291.2584000000006</v>
      </c>
      <c r="U124" s="13">
        <f>IFERROR(VLOOKUP(B124,'4.1 Bilan peaux brutes (2023)'!$C$6:$AA$201,24,FALSE),"-")</f>
        <v>590.38380000000006</v>
      </c>
      <c r="V124" s="13">
        <f>IFERROR(VLOOKUP(B124,'4.1 Bilan peaux brutes (2023)'!$C$6:$AA$201,25,FALSE),"-")</f>
        <v>393.58920000000001</v>
      </c>
      <c r="W124" s="13" t="s">
        <v>785</v>
      </c>
      <c r="X124" s="13" t="s">
        <v>785</v>
      </c>
      <c r="Y124" s="13" t="s">
        <v>785</v>
      </c>
      <c r="Z124" s="13" t="s">
        <v>785</v>
      </c>
      <c r="AA124" s="13" t="s">
        <v>785</v>
      </c>
      <c r="AB124" s="13" t="s">
        <v>785</v>
      </c>
      <c r="AC124" s="13" t="s">
        <v>785</v>
      </c>
      <c r="AD124" s="13" t="s">
        <v>785</v>
      </c>
    </row>
    <row r="125" spans="2:30" x14ac:dyDescent="0.35">
      <c r="B125" s="13" t="s">
        <v>343</v>
      </c>
      <c r="C125" s="13" t="str">
        <f>IFERROR(VLOOKUP(B125,'2.1 Bilan Fibres végétales 2023'!$A$5:$N$132,3,FALSE),"-")</f>
        <v>-</v>
      </c>
      <c r="D125" s="13" t="str">
        <f>IFERROR(VLOOKUP(B125,'2.1 Bilan Fibres végétales 2023'!$A$5:$N$132,4,FALSE),"-")</f>
        <v>-</v>
      </c>
      <c r="E125" s="13" t="str">
        <f>IFERROR(VLOOKUP(B125,'2.1 Bilan Fibres végétales 2023'!$A$5:$N$132,5,FALSE),"-")</f>
        <v>-</v>
      </c>
      <c r="F125" s="13" t="str">
        <f>IFERROR(VLOOKUP(B125,'2.1 Bilan Fibres végétales 2023'!$A$5:$N$132,6,FALSE),"-")</f>
        <v>-</v>
      </c>
      <c r="G125" s="13" t="str">
        <f>IFERROR(VLOOKUP(B125,'2.1 Bilan Fibres végétales 2023'!$A$5:$N$132,7,FALSE),"-")</f>
        <v>-</v>
      </c>
      <c r="H125" s="13" t="str">
        <f>IFERROR(VLOOKUP(B125,'2.1 Bilan Fibres végétales 2023'!$A$5:$N$132,8,FALSE),"-")</f>
        <v>-</v>
      </c>
      <c r="I125" s="13" t="str">
        <f>IFERROR(VLOOKUP(B125,'2.1 Bilan Fibres végétales 2023'!$A$5:$N$132,9,FALSE),"-")</f>
        <v>-</v>
      </c>
      <c r="J125" s="13" t="str">
        <f>IFERROR(VLOOKUP(B125,'2.1 Bilan Fibres végétales 2023'!$A$5:$N$132,10,FALSE),"-")</f>
        <v>-</v>
      </c>
      <c r="K125" s="13" t="str">
        <f>IFERROR(VLOOKUP(B125,'2.1 Bilan Fibres végétales 2023'!$A$5:$N$132,11,FALSE),"-")</f>
        <v>-</v>
      </c>
      <c r="L125" s="13" t="str">
        <f>IFERROR(VLOOKUP(B125,'2.1 Bilan Fibres végétales 2023'!$A$5:$N$132,12,FALSE),"-")</f>
        <v>-</v>
      </c>
      <c r="M125" s="13" t="str">
        <f>IFERROR(VLOOKUP(B125,'2.1 Bilan Fibres végétales 2023'!$A$5:$N$132,13,FALSE),"-")</f>
        <v>-</v>
      </c>
      <c r="N125" s="13" t="str">
        <f>IFERROR(VLOOKUP(B125,'2.1 Bilan Fibres végétales 2023'!$A$5:$N$132,14,FALSE),"-")</f>
        <v>-</v>
      </c>
      <c r="O125" s="13" t="str">
        <f>IFERROR(VLOOKUP(B125,'3.1 Bilan Fibres animales 2023'!$C$6:$F$83,3,FALSE),"-")</f>
        <v>-</v>
      </c>
      <c r="P125" s="13" t="str">
        <f>IFERROR(VLOOKUP(B125,'3.1 Bilan Fibres animales 2023'!$C$6:$F$83,4,FALSE),"-")</f>
        <v>-</v>
      </c>
      <c r="Q125" s="13"/>
      <c r="R125" s="13" t="str">
        <f>IFERROR(VLOOKUP(B125,'4.1 Bilan peaux brutes (2023)'!$C$6:$AA$201,21,FALSE),"-")</f>
        <v>-</v>
      </c>
      <c r="S125" s="13" t="str">
        <f>IFERROR(VLOOKUP(B125,'4.1 Bilan peaux brutes (2023)'!$C$6:$AA$201,22,FALSE),"-")</f>
        <v>-</v>
      </c>
      <c r="T125" s="13" t="str">
        <f>IFERROR(VLOOKUP(B125,'4.1 Bilan peaux brutes (2023)'!$C$6:$AA$201,23,FALSE),"-")</f>
        <v>-</v>
      </c>
      <c r="U125" s="13" t="str">
        <f>IFERROR(VLOOKUP(B125,'4.1 Bilan peaux brutes (2023)'!$C$6:$AA$201,24,FALSE),"-")</f>
        <v>-</v>
      </c>
      <c r="V125" s="13" t="str">
        <f>IFERROR(VLOOKUP(B125,'4.1 Bilan peaux brutes (2023)'!$C$6:$AA$201,25,FALSE),"-")</f>
        <v>-</v>
      </c>
      <c r="W125" s="13" t="s">
        <v>785</v>
      </c>
      <c r="X125" s="13" t="s">
        <v>785</v>
      </c>
      <c r="Y125" s="13" t="s">
        <v>785</v>
      </c>
      <c r="Z125" s="13" t="s">
        <v>785</v>
      </c>
      <c r="AA125" s="13" t="s">
        <v>785</v>
      </c>
      <c r="AB125" s="13" t="s">
        <v>785</v>
      </c>
      <c r="AC125" s="13" t="s">
        <v>785</v>
      </c>
      <c r="AD125" s="13" t="s">
        <v>785</v>
      </c>
    </row>
    <row r="126" spans="2:30" x14ac:dyDescent="0.35">
      <c r="B126" s="13" t="s">
        <v>676</v>
      </c>
      <c r="C126" s="13" t="str">
        <f>IFERROR(VLOOKUP(B126,'2.1 Bilan Fibres végétales 2023'!$A$5:$N$132,3,FALSE),"-")</f>
        <v>-</v>
      </c>
      <c r="D126" s="13">
        <f>IFERROR(VLOOKUP(B126,'2.1 Bilan Fibres végétales 2023'!$A$5:$N$132,4,FALSE),"-")</f>
        <v>177.42</v>
      </c>
      <c r="E126" s="13" t="str">
        <f>IFERROR(VLOOKUP(B126,'2.1 Bilan Fibres végétales 2023'!$A$5:$N$132,5,FALSE),"-")</f>
        <v>-</v>
      </c>
      <c r="F126" s="13" t="str">
        <f>IFERROR(VLOOKUP(B126,'2.1 Bilan Fibres végétales 2023'!$A$5:$N$132,6,FALSE),"-")</f>
        <v>-</v>
      </c>
      <c r="G126" s="13" t="str">
        <f>IFERROR(VLOOKUP(B126,'2.1 Bilan Fibres végétales 2023'!$A$5:$N$132,7,FALSE),"-")</f>
        <v>-</v>
      </c>
      <c r="H126" s="13" t="str">
        <f>IFERROR(VLOOKUP(B126,'2.1 Bilan Fibres végétales 2023'!$A$5:$N$132,8,FALSE),"-")</f>
        <v>-</v>
      </c>
      <c r="I126" s="13" t="str">
        <f>IFERROR(VLOOKUP(B126,'2.1 Bilan Fibres végétales 2023'!$A$5:$N$132,9,FALSE),"-")</f>
        <v>-</v>
      </c>
      <c r="J126" s="13">
        <f>IFERROR(VLOOKUP(B126,'2.1 Bilan Fibres végétales 2023'!$A$5:$N$132,10,FALSE),"-")</f>
        <v>1004.56</v>
      </c>
      <c r="K126" s="13" t="str">
        <f>IFERROR(VLOOKUP(B126,'2.1 Bilan Fibres végétales 2023'!$A$5:$N$132,11,FALSE),"-")</f>
        <v>-</v>
      </c>
      <c r="L126" s="13" t="str">
        <f>IFERROR(VLOOKUP(B126,'2.1 Bilan Fibres végétales 2023'!$A$5:$N$132,12,FALSE),"-")</f>
        <v>-</v>
      </c>
      <c r="M126" s="13">
        <f>IFERROR(VLOOKUP(B126,'2.1 Bilan Fibres végétales 2023'!$A$5:$N$132,13,FALSE),"-")</f>
        <v>1580.74</v>
      </c>
      <c r="N126" s="13" t="str">
        <f>IFERROR(VLOOKUP(B126,'2.1 Bilan Fibres végétales 2023'!$A$5:$N$132,14,FALSE),"-")</f>
        <v>-</v>
      </c>
      <c r="O126" s="13" t="str">
        <f>IFERROR(VLOOKUP(B126,'3.1 Bilan Fibres animales 2023'!$C$6:$F$83,3,FALSE),"-")</f>
        <v>-</v>
      </c>
      <c r="P126" s="13" t="str">
        <f>IFERROR(VLOOKUP(B126,'3.1 Bilan Fibres animales 2023'!$C$6:$F$83,4,FALSE),"-")</f>
        <v>-</v>
      </c>
      <c r="Q126" s="13"/>
      <c r="R126" s="13">
        <f>IFERROR(VLOOKUP(B126,'4.1 Bilan peaux brutes (2023)'!$C$6:$AA$201,21,FALSE),"-")</f>
        <v>2.1581625</v>
      </c>
      <c r="S126" s="13">
        <f>IFERROR(VLOOKUP(B126,'4.1 Bilan peaux brutes (2023)'!$C$6:$AA$201,22,FALSE),"-")</f>
        <v>1.5174000000000001</v>
      </c>
      <c r="T126" s="13">
        <f>IFERROR(VLOOKUP(B126,'4.1 Bilan peaux brutes (2023)'!$C$6:$AA$201,23,FALSE),"-")</f>
        <v>1.0116000000000001</v>
      </c>
      <c r="U126" s="13">
        <f>IFERROR(VLOOKUP(B126,'4.1 Bilan peaux brutes (2023)'!$C$6:$AA$201,24,FALSE),"-")</f>
        <v>3.1992000000000003</v>
      </c>
      <c r="V126" s="13">
        <f>IFERROR(VLOOKUP(B126,'4.1 Bilan peaux brutes (2023)'!$C$6:$AA$201,25,FALSE),"-")</f>
        <v>2.1328</v>
      </c>
      <c r="W126" s="13" t="s">
        <v>785</v>
      </c>
      <c r="X126" s="13" t="s">
        <v>785</v>
      </c>
      <c r="Y126" s="13" t="s">
        <v>785</v>
      </c>
      <c r="Z126" s="13" t="s">
        <v>785</v>
      </c>
      <c r="AA126" s="13" t="s">
        <v>785</v>
      </c>
      <c r="AB126" s="13" t="s">
        <v>785</v>
      </c>
      <c r="AC126" s="13" t="s">
        <v>785</v>
      </c>
      <c r="AD126" s="13" t="s">
        <v>785</v>
      </c>
    </row>
    <row r="127" spans="2:30" x14ac:dyDescent="0.35">
      <c r="B127" s="13" t="s">
        <v>350</v>
      </c>
      <c r="C127" s="13">
        <f>IFERROR(VLOOKUP(B127,'2.1 Bilan Fibres végétales 2023'!$A$5:$N$132,3,FALSE),"-")</f>
        <v>5300</v>
      </c>
      <c r="D127" s="13" t="str">
        <f>IFERROR(VLOOKUP(B127,'2.1 Bilan Fibres végétales 2023'!$A$5:$N$132,4,FALSE),"-")</f>
        <v>-</v>
      </c>
      <c r="E127" s="13" t="str">
        <f>IFERROR(VLOOKUP(B127,'2.1 Bilan Fibres végétales 2023'!$A$5:$N$132,5,FALSE),"-")</f>
        <v>-</v>
      </c>
      <c r="F127" s="13" t="str">
        <f>IFERROR(VLOOKUP(B127,'2.1 Bilan Fibres végétales 2023'!$A$5:$N$132,6,FALSE),"-")</f>
        <v>-</v>
      </c>
      <c r="G127" s="13" t="str">
        <f>IFERROR(VLOOKUP(B127,'2.1 Bilan Fibres végétales 2023'!$A$5:$N$132,7,FALSE),"-")</f>
        <v>-</v>
      </c>
      <c r="H127" s="13" t="str">
        <f>IFERROR(VLOOKUP(B127,'2.1 Bilan Fibres végétales 2023'!$A$5:$N$132,8,FALSE),"-")</f>
        <v>-</v>
      </c>
      <c r="I127" s="13" t="str">
        <f>IFERROR(VLOOKUP(B127,'2.1 Bilan Fibres végétales 2023'!$A$5:$N$132,9,FALSE),"-")</f>
        <v>-</v>
      </c>
      <c r="J127" s="13" t="str">
        <f>IFERROR(VLOOKUP(B127,'2.1 Bilan Fibres végétales 2023'!$A$5:$N$132,10,FALSE),"-")</f>
        <v>-</v>
      </c>
      <c r="K127" s="13" t="str">
        <f>IFERROR(VLOOKUP(B127,'2.1 Bilan Fibres végétales 2023'!$A$5:$N$132,11,FALSE),"-")</f>
        <v>-</v>
      </c>
      <c r="L127" s="13" t="str">
        <f>IFERROR(VLOOKUP(B127,'2.1 Bilan Fibres végétales 2023'!$A$5:$N$132,12,FALSE),"-")</f>
        <v>-</v>
      </c>
      <c r="M127" s="13" t="str">
        <f>IFERROR(VLOOKUP(B127,'2.1 Bilan Fibres végétales 2023'!$A$5:$N$132,13,FALSE),"-")</f>
        <v>-</v>
      </c>
      <c r="N127" s="13" t="str">
        <f>IFERROR(VLOOKUP(B127,'2.1 Bilan Fibres végétales 2023'!$A$5:$N$132,14,FALSE),"-")</f>
        <v>-</v>
      </c>
      <c r="O127" s="13" t="str">
        <f>IFERROR(VLOOKUP(B127,'3.1 Bilan Fibres animales 2023'!$C$6:$F$83,3,FALSE),"-")</f>
        <v>-</v>
      </c>
      <c r="P127" s="13" t="str">
        <f>IFERROR(VLOOKUP(B127,'3.1 Bilan Fibres animales 2023'!$C$6:$F$83,4,FALSE),"-")</f>
        <v>-</v>
      </c>
      <c r="Q127" s="13"/>
      <c r="R127" s="13">
        <f>IFERROR(VLOOKUP(B127,'4.1 Bilan peaux brutes (2023)'!$C$6:$AA$201,21,FALSE),"-")</f>
        <v>1427.1968750000001</v>
      </c>
      <c r="S127" s="13">
        <f>IFERROR(VLOOKUP(B127,'4.1 Bilan peaux brutes (2023)'!$C$6:$AA$201,22,FALSE),"-")</f>
        <v>1758.402</v>
      </c>
      <c r="T127" s="13">
        <f>IFERROR(VLOOKUP(B127,'4.1 Bilan peaux brutes (2023)'!$C$6:$AA$201,23,FALSE),"-")</f>
        <v>1172.268</v>
      </c>
      <c r="U127" s="13">
        <f>IFERROR(VLOOKUP(B127,'4.1 Bilan peaux brutes (2023)'!$C$6:$AA$201,24,FALSE),"-")</f>
        <v>1246.9842000000001</v>
      </c>
      <c r="V127" s="13">
        <f>IFERROR(VLOOKUP(B127,'4.1 Bilan peaux brutes (2023)'!$C$6:$AA$201,25,FALSE),"-")</f>
        <v>831.32280000000003</v>
      </c>
      <c r="W127" s="13" t="s">
        <v>785</v>
      </c>
      <c r="X127" s="13" t="s">
        <v>785</v>
      </c>
      <c r="Y127" s="13" t="s">
        <v>785</v>
      </c>
      <c r="Z127" s="13" t="s">
        <v>785</v>
      </c>
      <c r="AA127" s="13" t="s">
        <v>785</v>
      </c>
      <c r="AB127" s="13" t="s">
        <v>785</v>
      </c>
      <c r="AC127" s="13" t="s">
        <v>785</v>
      </c>
      <c r="AD127" s="13" t="s">
        <v>785</v>
      </c>
    </row>
    <row r="128" spans="2:30" x14ac:dyDescent="0.35">
      <c r="B128" s="13" t="s">
        <v>351</v>
      </c>
      <c r="C128" s="13" t="str">
        <f>IFERROR(VLOOKUP(B128,'2.1 Bilan Fibres végétales 2023'!$A$5:$N$132,3,FALSE),"-")</f>
        <v>-</v>
      </c>
      <c r="D128" s="13" t="str">
        <f>IFERROR(VLOOKUP(B128,'2.1 Bilan Fibres végétales 2023'!$A$5:$N$132,4,FALSE),"-")</f>
        <v>-</v>
      </c>
      <c r="E128" s="13" t="str">
        <f>IFERROR(VLOOKUP(B128,'2.1 Bilan Fibres végétales 2023'!$A$5:$N$132,5,FALSE),"-")</f>
        <v>-</v>
      </c>
      <c r="F128" s="13" t="str">
        <f>IFERROR(VLOOKUP(B128,'2.1 Bilan Fibres végétales 2023'!$A$5:$N$132,6,FALSE),"-")</f>
        <v>-</v>
      </c>
      <c r="G128" s="13" t="str">
        <f>IFERROR(VLOOKUP(B128,'2.1 Bilan Fibres végétales 2023'!$A$5:$N$132,7,FALSE),"-")</f>
        <v>-</v>
      </c>
      <c r="H128" s="13" t="str">
        <f>IFERROR(VLOOKUP(B128,'2.1 Bilan Fibres végétales 2023'!$A$5:$N$132,8,FALSE),"-")</f>
        <v>-</v>
      </c>
      <c r="I128" s="13" t="str">
        <f>IFERROR(VLOOKUP(B128,'2.1 Bilan Fibres végétales 2023'!$A$5:$N$132,9,FALSE),"-")</f>
        <v>-</v>
      </c>
      <c r="J128" s="13" t="str">
        <f>IFERROR(VLOOKUP(B128,'2.1 Bilan Fibres végétales 2023'!$A$5:$N$132,10,FALSE),"-")</f>
        <v>-</v>
      </c>
      <c r="K128" s="13" t="str">
        <f>IFERROR(VLOOKUP(B128,'2.1 Bilan Fibres végétales 2023'!$A$5:$N$132,11,FALSE),"-")</f>
        <v>-</v>
      </c>
      <c r="L128" s="13" t="str">
        <f>IFERROR(VLOOKUP(B128,'2.1 Bilan Fibres végétales 2023'!$A$5:$N$132,12,FALSE),"-")</f>
        <v>-</v>
      </c>
      <c r="M128" s="13" t="str">
        <f>IFERROR(VLOOKUP(B128,'2.1 Bilan Fibres végétales 2023'!$A$5:$N$132,13,FALSE),"-")</f>
        <v>-</v>
      </c>
      <c r="N128" s="13" t="str">
        <f>IFERROR(VLOOKUP(B128,'2.1 Bilan Fibres végétales 2023'!$A$5:$N$132,14,FALSE),"-")</f>
        <v>-</v>
      </c>
      <c r="O128" s="13">
        <f>IFERROR(VLOOKUP(B128,'3.1 Bilan Fibres animales 2023'!$C$6:$F$83,3,FALSE),"-")</f>
        <v>2009</v>
      </c>
      <c r="P128" s="13" t="str">
        <f>IFERROR(VLOOKUP(B128,'3.1 Bilan Fibres animales 2023'!$C$6:$F$83,4,FALSE),"-")</f>
        <v>-</v>
      </c>
      <c r="Q128" s="13"/>
      <c r="R128" s="13">
        <f>IFERROR(VLOOKUP(B128,'4.1 Bilan peaux brutes (2023)'!$C$6:$AA$201,21,FALSE),"-")</f>
        <v>1107.0540000000001</v>
      </c>
      <c r="S128" s="13">
        <f>IFERROR(VLOOKUP(B128,'4.1 Bilan peaux brutes (2023)'!$C$6:$AA$201,22,FALSE),"-")</f>
        <v>861.59520000000009</v>
      </c>
      <c r="T128" s="13">
        <f>IFERROR(VLOOKUP(B128,'4.1 Bilan peaux brutes (2023)'!$C$6:$AA$201,23,FALSE),"-")</f>
        <v>574.3968000000001</v>
      </c>
      <c r="U128" s="13">
        <f>IFERROR(VLOOKUP(B128,'4.1 Bilan peaux brutes (2023)'!$C$6:$AA$201,24,FALSE),"-")</f>
        <v>124.59360000000001</v>
      </c>
      <c r="V128" s="13">
        <f>IFERROR(VLOOKUP(B128,'4.1 Bilan peaux brutes (2023)'!$C$6:$AA$201,25,FALSE),"-")</f>
        <v>83.062400000000011</v>
      </c>
      <c r="W128" s="13" t="s">
        <v>785</v>
      </c>
      <c r="X128" s="13" t="s">
        <v>785</v>
      </c>
      <c r="Y128" s="13" t="s">
        <v>785</v>
      </c>
      <c r="Z128" s="13" t="s">
        <v>785</v>
      </c>
      <c r="AA128" s="13" t="s">
        <v>785</v>
      </c>
      <c r="AB128" s="13" t="s">
        <v>785</v>
      </c>
      <c r="AC128" s="13" t="s">
        <v>785</v>
      </c>
      <c r="AD128" s="13" t="s">
        <v>785</v>
      </c>
    </row>
    <row r="129" spans="2:30" x14ac:dyDescent="0.35">
      <c r="B129" s="13" t="s">
        <v>354</v>
      </c>
      <c r="C129" s="13" t="str">
        <f>IFERROR(VLOOKUP(B129,'2.1 Bilan Fibres végétales 2023'!$A$5:$N$132,3,FALSE),"-")</f>
        <v>-</v>
      </c>
      <c r="D129" s="13" t="str">
        <f>IFERROR(VLOOKUP(B129,'2.1 Bilan Fibres végétales 2023'!$A$5:$N$132,4,FALSE),"-")</f>
        <v>-</v>
      </c>
      <c r="E129" s="13" t="str">
        <f>IFERROR(VLOOKUP(B129,'2.1 Bilan Fibres végétales 2023'!$A$5:$N$132,5,FALSE),"-")</f>
        <v>-</v>
      </c>
      <c r="F129" s="13" t="str">
        <f>IFERROR(VLOOKUP(B129,'2.1 Bilan Fibres végétales 2023'!$A$5:$N$132,6,FALSE),"-")</f>
        <v>-</v>
      </c>
      <c r="G129" s="13" t="str">
        <f>IFERROR(VLOOKUP(B129,'2.1 Bilan Fibres végétales 2023'!$A$5:$N$132,7,FALSE),"-")</f>
        <v>-</v>
      </c>
      <c r="H129" s="13" t="str">
        <f>IFERROR(VLOOKUP(B129,'2.1 Bilan Fibres végétales 2023'!$A$5:$N$132,8,FALSE),"-")</f>
        <v>-</v>
      </c>
      <c r="I129" s="13" t="str">
        <f>IFERROR(VLOOKUP(B129,'2.1 Bilan Fibres végétales 2023'!$A$5:$N$132,9,FALSE),"-")</f>
        <v>-</v>
      </c>
      <c r="J129" s="13" t="str">
        <f>IFERROR(VLOOKUP(B129,'2.1 Bilan Fibres végétales 2023'!$A$5:$N$132,10,FALSE),"-")</f>
        <v>-</v>
      </c>
      <c r="K129" s="13" t="str">
        <f>IFERROR(VLOOKUP(B129,'2.1 Bilan Fibres végétales 2023'!$A$5:$N$132,11,FALSE),"-")</f>
        <v>-</v>
      </c>
      <c r="L129" s="13" t="str">
        <f>IFERROR(VLOOKUP(B129,'2.1 Bilan Fibres végétales 2023'!$A$5:$N$132,12,FALSE),"-")</f>
        <v>-</v>
      </c>
      <c r="M129" s="13" t="str">
        <f>IFERROR(VLOOKUP(B129,'2.1 Bilan Fibres végétales 2023'!$A$5:$N$132,13,FALSE),"-")</f>
        <v>-</v>
      </c>
      <c r="N129" s="13" t="str">
        <f>IFERROR(VLOOKUP(B129,'2.1 Bilan Fibres végétales 2023'!$A$5:$N$132,14,FALSE),"-")</f>
        <v>-</v>
      </c>
      <c r="O129" s="13" t="str">
        <f>IFERROR(VLOOKUP(B129,'3.1 Bilan Fibres animales 2023'!$C$6:$F$83,3,FALSE),"-")</f>
        <v>-</v>
      </c>
      <c r="P129" s="13" t="str">
        <f>IFERROR(VLOOKUP(B129,'3.1 Bilan Fibres animales 2023'!$C$6:$F$83,4,FALSE),"-")</f>
        <v>-</v>
      </c>
      <c r="Q129" s="13"/>
      <c r="R129" s="13">
        <f>IFERROR(VLOOKUP(B129,'4.1 Bilan peaux brutes (2023)'!$C$6:$AA$201,21,FALSE),"-")</f>
        <v>0.26243749999999999</v>
      </c>
      <c r="S129" s="13">
        <f>IFERROR(VLOOKUP(B129,'4.1 Bilan peaux brutes (2023)'!$C$6:$AA$201,22,FALSE),"-")</f>
        <v>0.47340000000000004</v>
      </c>
      <c r="T129" s="13">
        <f>IFERROR(VLOOKUP(B129,'4.1 Bilan peaux brutes (2023)'!$C$6:$AA$201,23,FALSE),"-")</f>
        <v>0.31560000000000005</v>
      </c>
      <c r="U129" s="13">
        <f>IFERROR(VLOOKUP(B129,'4.1 Bilan peaux brutes (2023)'!$C$6:$AA$201,24,FALSE),"-")</f>
        <v>0.34860000000000002</v>
      </c>
      <c r="V129" s="13">
        <f>IFERROR(VLOOKUP(B129,'4.1 Bilan peaux brutes (2023)'!$C$6:$AA$201,25,FALSE),"-")</f>
        <v>0.2324</v>
      </c>
      <c r="W129" s="13" t="s">
        <v>785</v>
      </c>
      <c r="X129" s="13" t="s">
        <v>785</v>
      </c>
      <c r="Y129" s="13" t="s">
        <v>785</v>
      </c>
      <c r="Z129" s="13" t="s">
        <v>785</v>
      </c>
      <c r="AA129" s="13" t="s">
        <v>785</v>
      </c>
      <c r="AB129" s="13" t="s">
        <v>785</v>
      </c>
      <c r="AC129" s="13" t="s">
        <v>785</v>
      </c>
      <c r="AD129" s="13" t="s">
        <v>785</v>
      </c>
    </row>
    <row r="130" spans="2:30" x14ac:dyDescent="0.35">
      <c r="B130" s="13" t="s">
        <v>355</v>
      </c>
      <c r="C130" s="13" t="str">
        <f>IFERROR(VLOOKUP(B130,'2.1 Bilan Fibres végétales 2023'!$A$5:$N$132,3,FALSE),"-")</f>
        <v>-</v>
      </c>
      <c r="D130" s="13" t="str">
        <f>IFERROR(VLOOKUP(B130,'2.1 Bilan Fibres végétales 2023'!$A$5:$N$132,4,FALSE),"-")</f>
        <v>-</v>
      </c>
      <c r="E130" s="13" t="str">
        <f>IFERROR(VLOOKUP(B130,'2.1 Bilan Fibres végétales 2023'!$A$5:$N$132,5,FALSE),"-")</f>
        <v>-</v>
      </c>
      <c r="F130" s="13" t="str">
        <f>IFERROR(VLOOKUP(B130,'2.1 Bilan Fibres végétales 2023'!$A$5:$N$132,6,FALSE),"-")</f>
        <v>-</v>
      </c>
      <c r="G130" s="13" t="str">
        <f>IFERROR(VLOOKUP(B130,'2.1 Bilan Fibres végétales 2023'!$A$5:$N$132,7,FALSE),"-")</f>
        <v>-</v>
      </c>
      <c r="H130" s="13" t="str">
        <f>IFERROR(VLOOKUP(B130,'2.1 Bilan Fibres végétales 2023'!$A$5:$N$132,8,FALSE),"-")</f>
        <v>-</v>
      </c>
      <c r="I130" s="13" t="str">
        <f>IFERROR(VLOOKUP(B130,'2.1 Bilan Fibres végétales 2023'!$A$5:$N$132,9,FALSE),"-")</f>
        <v>-</v>
      </c>
      <c r="J130" s="13" t="str">
        <f>IFERROR(VLOOKUP(B130,'2.1 Bilan Fibres végétales 2023'!$A$5:$N$132,10,FALSE),"-")</f>
        <v>-</v>
      </c>
      <c r="K130" s="13" t="str">
        <f>IFERROR(VLOOKUP(B130,'2.1 Bilan Fibres végétales 2023'!$A$5:$N$132,11,FALSE),"-")</f>
        <v>-</v>
      </c>
      <c r="L130" s="13" t="str">
        <f>IFERROR(VLOOKUP(B130,'2.1 Bilan Fibres végétales 2023'!$A$5:$N$132,12,FALSE),"-")</f>
        <v>-</v>
      </c>
      <c r="M130" s="13" t="str">
        <f>IFERROR(VLOOKUP(B130,'2.1 Bilan Fibres végétales 2023'!$A$5:$N$132,13,FALSE),"-")</f>
        <v>-</v>
      </c>
      <c r="N130" s="13" t="str">
        <f>IFERROR(VLOOKUP(B130,'2.1 Bilan Fibres végétales 2023'!$A$5:$N$132,14,FALSE),"-")</f>
        <v>-</v>
      </c>
      <c r="O130" s="13" t="str">
        <f>IFERROR(VLOOKUP(B130,'3.1 Bilan Fibres animales 2023'!$C$6:$F$83,3,FALSE),"-")</f>
        <v>-</v>
      </c>
      <c r="P130" s="13" t="str">
        <f>IFERROR(VLOOKUP(B130,'3.1 Bilan Fibres animales 2023'!$C$6:$F$83,4,FALSE),"-")</f>
        <v>-</v>
      </c>
      <c r="Q130" s="13"/>
      <c r="R130" s="13">
        <f>IFERROR(VLOOKUP(B130,'4.1 Bilan peaux brutes (2023)'!$C$6:$AA$201,21,FALSE),"-")</f>
        <v>16.055</v>
      </c>
      <c r="S130" s="13">
        <f>IFERROR(VLOOKUP(B130,'4.1 Bilan peaux brutes (2023)'!$C$6:$AA$201,22,FALSE),"-")</f>
        <v>17.706</v>
      </c>
      <c r="T130" s="13">
        <f>IFERROR(VLOOKUP(B130,'4.1 Bilan peaux brutes (2023)'!$C$6:$AA$201,23,FALSE),"-")</f>
        <v>11.804</v>
      </c>
      <c r="U130" s="13">
        <f>IFERROR(VLOOKUP(B130,'4.1 Bilan peaux brutes (2023)'!$C$6:$AA$201,24,FALSE),"-")</f>
        <v>12.234</v>
      </c>
      <c r="V130" s="13">
        <f>IFERROR(VLOOKUP(B130,'4.1 Bilan peaux brutes (2023)'!$C$6:$AA$201,25,FALSE),"-")</f>
        <v>8.1560000000000006</v>
      </c>
      <c r="W130" s="13" t="s">
        <v>785</v>
      </c>
      <c r="X130" s="13" t="s">
        <v>785</v>
      </c>
      <c r="Y130" s="13" t="s">
        <v>785</v>
      </c>
      <c r="Z130" s="13" t="s">
        <v>785</v>
      </c>
      <c r="AA130" s="13" t="s">
        <v>785</v>
      </c>
      <c r="AB130" s="13" t="s">
        <v>785</v>
      </c>
      <c r="AC130" s="13" t="s">
        <v>785</v>
      </c>
      <c r="AD130" s="13" t="s">
        <v>785</v>
      </c>
    </row>
    <row r="131" spans="2:30" x14ac:dyDescent="0.35">
      <c r="B131" s="13" t="s">
        <v>356</v>
      </c>
      <c r="C131" s="13" t="str">
        <f>IFERROR(VLOOKUP(B131,'2.1 Bilan Fibres végétales 2023'!$A$5:$N$132,3,FALSE),"-")</f>
        <v>-</v>
      </c>
      <c r="D131" s="13" t="str">
        <f>IFERROR(VLOOKUP(B131,'2.1 Bilan Fibres végétales 2023'!$A$5:$N$132,4,FALSE),"-")</f>
        <v>-</v>
      </c>
      <c r="E131" s="13" t="str">
        <f>IFERROR(VLOOKUP(B131,'2.1 Bilan Fibres végétales 2023'!$A$5:$N$132,5,FALSE),"-")</f>
        <v>-</v>
      </c>
      <c r="F131" s="13" t="str">
        <f>IFERROR(VLOOKUP(B131,'2.1 Bilan Fibres végétales 2023'!$A$5:$N$132,6,FALSE),"-")</f>
        <v>-</v>
      </c>
      <c r="G131" s="13">
        <f>IFERROR(VLOOKUP(B131,'2.1 Bilan Fibres végétales 2023'!$A$5:$N$132,7,FALSE),"-")</f>
        <v>0</v>
      </c>
      <c r="H131" s="13">
        <f>IFERROR(VLOOKUP(B131,'2.1 Bilan Fibres végétales 2023'!$A$5:$N$132,8,FALSE),"-")</f>
        <v>0</v>
      </c>
      <c r="I131" s="13" t="str">
        <f>IFERROR(VLOOKUP(B131,'2.1 Bilan Fibres végétales 2023'!$A$5:$N$132,9,FALSE),"-")</f>
        <v>-</v>
      </c>
      <c r="J131" s="13" t="str">
        <f>IFERROR(VLOOKUP(B131,'2.1 Bilan Fibres végétales 2023'!$A$5:$N$132,10,FALSE),"-")</f>
        <v>-</v>
      </c>
      <c r="K131" s="13" t="str">
        <f>IFERROR(VLOOKUP(B131,'2.1 Bilan Fibres végétales 2023'!$A$5:$N$132,11,FALSE),"-")</f>
        <v>-</v>
      </c>
      <c r="L131" s="13" t="str">
        <f>IFERROR(VLOOKUP(B131,'2.1 Bilan Fibres végétales 2023'!$A$5:$N$132,12,FALSE),"-")</f>
        <v>-</v>
      </c>
      <c r="M131" s="13" t="str">
        <f>IFERROR(VLOOKUP(B131,'2.1 Bilan Fibres végétales 2023'!$A$5:$N$132,13,FALSE),"-")</f>
        <v>-</v>
      </c>
      <c r="N131" s="13" t="str">
        <f>IFERROR(VLOOKUP(B131,'2.1 Bilan Fibres végétales 2023'!$A$5:$N$132,14,FALSE),"-")</f>
        <v>-</v>
      </c>
      <c r="O131" s="13" t="str">
        <f>IFERROR(VLOOKUP(B131,'3.1 Bilan Fibres animales 2023'!$C$6:$F$83,3,FALSE),"-")</f>
        <v>-</v>
      </c>
      <c r="P131" s="13" t="str">
        <f>IFERROR(VLOOKUP(B131,'3.1 Bilan Fibres animales 2023'!$C$6:$F$83,4,FALSE),"-")</f>
        <v>-</v>
      </c>
      <c r="Q131" s="13"/>
      <c r="R131" s="13">
        <f>IFERROR(VLOOKUP(B131,'4.1 Bilan peaux brutes (2023)'!$C$6:$AA$201,21,FALSE),"-")</f>
        <v>152.27549999999999</v>
      </c>
      <c r="S131" s="13">
        <f>IFERROR(VLOOKUP(B131,'4.1 Bilan peaux brutes (2023)'!$C$6:$AA$201,22,FALSE),"-")</f>
        <v>60.51</v>
      </c>
      <c r="T131" s="13">
        <f>IFERROR(VLOOKUP(B131,'4.1 Bilan peaux brutes (2023)'!$C$6:$AA$201,23,FALSE),"-")</f>
        <v>40.340000000000003</v>
      </c>
      <c r="U131" s="13">
        <f>IFERROR(VLOOKUP(B131,'4.1 Bilan peaux brutes (2023)'!$C$6:$AA$201,24,FALSE),"-")</f>
        <v>14.244</v>
      </c>
      <c r="V131" s="13">
        <f>IFERROR(VLOOKUP(B131,'4.1 Bilan peaux brutes (2023)'!$C$6:$AA$201,25,FALSE),"-")</f>
        <v>9.4960000000000004</v>
      </c>
      <c r="W131" s="13" t="s">
        <v>785</v>
      </c>
      <c r="X131" s="13" t="s">
        <v>785</v>
      </c>
      <c r="Y131" s="13" t="s">
        <v>785</v>
      </c>
      <c r="Z131" s="13" t="s">
        <v>785</v>
      </c>
      <c r="AA131" s="13" t="s">
        <v>785</v>
      </c>
      <c r="AB131" s="13" t="s">
        <v>785</v>
      </c>
      <c r="AC131" s="13" t="s">
        <v>785</v>
      </c>
      <c r="AD131" s="13" t="s">
        <v>785</v>
      </c>
    </row>
    <row r="132" spans="2:30" x14ac:dyDescent="0.35">
      <c r="B132" s="13" t="s">
        <v>358</v>
      </c>
      <c r="C132" s="13">
        <f>IFERROR(VLOOKUP(B132,'2.1 Bilan Fibres végétales 2023'!$A$5:$N$132,3,FALSE),"-")</f>
        <v>41440</v>
      </c>
      <c r="D132" s="13" t="str">
        <f>IFERROR(VLOOKUP(B132,'2.1 Bilan Fibres végétales 2023'!$A$5:$N$132,4,FALSE),"-")</f>
        <v>-</v>
      </c>
      <c r="E132" s="13" t="str">
        <f>IFERROR(VLOOKUP(B132,'2.1 Bilan Fibres végétales 2023'!$A$5:$N$132,5,FALSE),"-")</f>
        <v>-</v>
      </c>
      <c r="F132" s="13" t="str">
        <f>IFERROR(VLOOKUP(B132,'2.1 Bilan Fibres végétales 2023'!$A$5:$N$132,6,FALSE),"-")</f>
        <v>-</v>
      </c>
      <c r="G132" s="13" t="str">
        <f>IFERROR(VLOOKUP(B132,'2.1 Bilan Fibres végétales 2023'!$A$5:$N$132,7,FALSE),"-")</f>
        <v>-</v>
      </c>
      <c r="H132" s="13" t="str">
        <f>IFERROR(VLOOKUP(B132,'2.1 Bilan Fibres végétales 2023'!$A$5:$N$132,8,FALSE),"-")</f>
        <v>-</v>
      </c>
      <c r="I132" s="13" t="str">
        <f>IFERROR(VLOOKUP(B132,'2.1 Bilan Fibres végétales 2023'!$A$5:$N$132,9,FALSE),"-")</f>
        <v>-</v>
      </c>
      <c r="J132" s="13" t="str">
        <f>IFERROR(VLOOKUP(B132,'2.1 Bilan Fibres végétales 2023'!$A$5:$N$132,10,FALSE),"-")</f>
        <v>-</v>
      </c>
      <c r="K132" s="13" t="str">
        <f>IFERROR(VLOOKUP(B132,'2.1 Bilan Fibres végétales 2023'!$A$5:$N$132,11,FALSE),"-")</f>
        <v>-</v>
      </c>
      <c r="L132" s="13" t="str">
        <f>IFERROR(VLOOKUP(B132,'2.1 Bilan Fibres végétales 2023'!$A$5:$N$132,12,FALSE),"-")</f>
        <v>-</v>
      </c>
      <c r="M132" s="13" t="str">
        <f>IFERROR(VLOOKUP(B132,'2.1 Bilan Fibres végétales 2023'!$A$5:$N$132,13,FALSE),"-")</f>
        <v>-</v>
      </c>
      <c r="N132" s="13" t="str">
        <f>IFERROR(VLOOKUP(B132,'2.1 Bilan Fibres végétales 2023'!$A$5:$N$132,14,FALSE),"-")</f>
        <v>-</v>
      </c>
      <c r="O132" s="13" t="str">
        <f>IFERROR(VLOOKUP(B132,'3.1 Bilan Fibres animales 2023'!$C$6:$F$83,3,FALSE),"-")</f>
        <v>-</v>
      </c>
      <c r="P132" s="13" t="str">
        <f>IFERROR(VLOOKUP(B132,'3.1 Bilan Fibres animales 2023'!$C$6:$F$83,4,FALSE),"-")</f>
        <v>-</v>
      </c>
      <c r="Q132" s="13"/>
      <c r="R132" s="13">
        <f>IFERROR(VLOOKUP(B132,'4.1 Bilan peaux brutes (2023)'!$C$6:$AA$201,21,FALSE),"-")</f>
        <v>10203.341524999998</v>
      </c>
      <c r="S132" s="13">
        <f>IFERROR(VLOOKUP(B132,'4.1 Bilan peaux brutes (2023)'!$C$6:$AA$201,22,FALSE),"-")</f>
        <v>9051.6714000000011</v>
      </c>
      <c r="T132" s="13">
        <f>IFERROR(VLOOKUP(B132,'4.1 Bilan peaux brutes (2023)'!$C$6:$AA$201,23,FALSE),"-")</f>
        <v>6034.4476000000004</v>
      </c>
      <c r="U132" s="13">
        <f>IFERROR(VLOOKUP(B132,'4.1 Bilan peaux brutes (2023)'!$C$6:$AA$201,24,FALSE),"-")</f>
        <v>7539.046800000001</v>
      </c>
      <c r="V132" s="13">
        <f>IFERROR(VLOOKUP(B132,'4.1 Bilan peaux brutes (2023)'!$C$6:$AA$201,25,FALSE),"-")</f>
        <v>5026.0312000000004</v>
      </c>
      <c r="W132" s="13" t="s">
        <v>785</v>
      </c>
      <c r="X132" s="13" t="s">
        <v>785</v>
      </c>
      <c r="Y132" s="13" t="s">
        <v>785</v>
      </c>
      <c r="Z132" s="13" t="s">
        <v>785</v>
      </c>
      <c r="AA132" s="13" t="s">
        <v>785</v>
      </c>
      <c r="AB132" s="13" t="s">
        <v>785</v>
      </c>
      <c r="AC132" s="13" t="s">
        <v>785</v>
      </c>
      <c r="AD132" s="13" t="s">
        <v>785</v>
      </c>
    </row>
    <row r="133" spans="2:30" x14ac:dyDescent="0.35">
      <c r="B133" s="13" t="s">
        <v>359</v>
      </c>
      <c r="C133" s="13" t="str">
        <f>IFERROR(VLOOKUP(B133,'2.1 Bilan Fibres végétales 2023'!$A$5:$N$132,3,FALSE),"-")</f>
        <v>-</v>
      </c>
      <c r="D133" s="13">
        <f>IFERROR(VLOOKUP(B133,'2.1 Bilan Fibres végétales 2023'!$A$5:$N$132,4,FALSE),"-")</f>
        <v>3805.15</v>
      </c>
      <c r="E133" s="13" t="str">
        <f>IFERROR(VLOOKUP(B133,'2.1 Bilan Fibres végétales 2023'!$A$5:$N$132,5,FALSE),"-")</f>
        <v>-</v>
      </c>
      <c r="F133" s="13" t="str">
        <f>IFERROR(VLOOKUP(B133,'2.1 Bilan Fibres végétales 2023'!$A$5:$N$132,6,FALSE),"-")</f>
        <v>-</v>
      </c>
      <c r="G133" s="13" t="str">
        <f>IFERROR(VLOOKUP(B133,'2.1 Bilan Fibres végétales 2023'!$A$5:$N$132,7,FALSE),"-")</f>
        <v>-</v>
      </c>
      <c r="H133" s="13" t="str">
        <f>IFERROR(VLOOKUP(B133,'2.1 Bilan Fibres végétales 2023'!$A$5:$N$132,8,FALSE),"-")</f>
        <v>-</v>
      </c>
      <c r="I133" s="13" t="str">
        <f>IFERROR(VLOOKUP(B133,'2.1 Bilan Fibres végétales 2023'!$A$5:$N$132,9,FALSE),"-")</f>
        <v>-</v>
      </c>
      <c r="J133" s="13" t="str">
        <f>IFERROR(VLOOKUP(B133,'2.1 Bilan Fibres végétales 2023'!$A$5:$N$132,10,FALSE),"-")</f>
        <v>-</v>
      </c>
      <c r="K133" s="13" t="str">
        <f>IFERROR(VLOOKUP(B133,'2.1 Bilan Fibres végétales 2023'!$A$5:$N$132,11,FALSE),"-")</f>
        <v>-</v>
      </c>
      <c r="L133" s="13" t="str">
        <f>IFERROR(VLOOKUP(B133,'2.1 Bilan Fibres végétales 2023'!$A$5:$N$132,12,FALSE),"-")</f>
        <v>-</v>
      </c>
      <c r="M133" s="13" t="str">
        <f>IFERROR(VLOOKUP(B133,'2.1 Bilan Fibres végétales 2023'!$A$5:$N$132,13,FALSE),"-")</f>
        <v>-</v>
      </c>
      <c r="N133" s="13" t="str">
        <f>IFERROR(VLOOKUP(B133,'2.1 Bilan Fibres végétales 2023'!$A$5:$N$132,14,FALSE),"-")</f>
        <v>-</v>
      </c>
      <c r="O133" s="13">
        <f>IFERROR(VLOOKUP(B133,'3.1 Bilan Fibres animales 2023'!$C$6:$F$83,3,FALSE),"-")</f>
        <v>0</v>
      </c>
      <c r="P133" s="13" t="str">
        <f>IFERROR(VLOOKUP(B133,'3.1 Bilan Fibres animales 2023'!$C$6:$F$83,4,FALSE),"-")</f>
        <v>-</v>
      </c>
      <c r="Q133" s="13"/>
      <c r="R133" s="13">
        <f>IFERROR(VLOOKUP(B133,'4.1 Bilan peaux brutes (2023)'!$C$6:$AA$201,21,FALSE),"-")</f>
        <v>2928.6542999999997</v>
      </c>
      <c r="S133" s="13">
        <f>IFERROR(VLOOKUP(B133,'4.1 Bilan peaux brutes (2023)'!$C$6:$AA$201,22,FALSE),"-")</f>
        <v>892.91339999999991</v>
      </c>
      <c r="T133" s="13">
        <f>IFERROR(VLOOKUP(B133,'4.1 Bilan peaux brutes (2023)'!$C$6:$AA$201,23,FALSE),"-")</f>
        <v>595.27559999999994</v>
      </c>
      <c r="U133" s="13">
        <f>IFERROR(VLOOKUP(B133,'4.1 Bilan peaux brutes (2023)'!$C$6:$AA$201,24,FALSE),"-")</f>
        <v>1241.5350000000001</v>
      </c>
      <c r="V133" s="13">
        <f>IFERROR(VLOOKUP(B133,'4.1 Bilan peaux brutes (2023)'!$C$6:$AA$201,25,FALSE),"-")</f>
        <v>827.69</v>
      </c>
      <c r="W133" s="13" t="s">
        <v>785</v>
      </c>
      <c r="X133" s="13" t="s">
        <v>785</v>
      </c>
      <c r="Y133" s="13" t="s">
        <v>785</v>
      </c>
      <c r="Z133" s="13" t="s">
        <v>785</v>
      </c>
      <c r="AA133" s="13" t="s">
        <v>785</v>
      </c>
      <c r="AB133" s="13" t="s">
        <v>785</v>
      </c>
      <c r="AC133" s="13" t="s">
        <v>785</v>
      </c>
      <c r="AD133" s="13" t="s">
        <v>785</v>
      </c>
    </row>
    <row r="134" spans="2:30" x14ac:dyDescent="0.35">
      <c r="B134" s="13" t="s">
        <v>360</v>
      </c>
      <c r="C134" s="13" t="str">
        <f>IFERROR(VLOOKUP(B134,'2.1 Bilan Fibres végétales 2023'!$A$5:$N$132,3,FALSE),"-")</f>
        <v>-</v>
      </c>
      <c r="D134" s="13" t="str">
        <f>IFERROR(VLOOKUP(B134,'2.1 Bilan Fibres végétales 2023'!$A$5:$N$132,4,FALSE),"-")</f>
        <v>-</v>
      </c>
      <c r="E134" s="13">
        <f>IFERROR(VLOOKUP(B134,'2.1 Bilan Fibres végétales 2023'!$A$5:$N$132,5,FALSE),"-")</f>
        <v>163275.57999999999</v>
      </c>
      <c r="F134" s="13">
        <f>IFERROR(VLOOKUP(B134,'2.1 Bilan Fibres végétales 2023'!$A$5:$N$132,6,FALSE),"-")</f>
        <v>358671.39</v>
      </c>
      <c r="G134" s="13" t="str">
        <f>IFERROR(VLOOKUP(B134,'2.1 Bilan Fibres végétales 2023'!$A$5:$N$132,7,FALSE),"-")</f>
        <v>-</v>
      </c>
      <c r="H134" s="13" t="str">
        <f>IFERROR(VLOOKUP(B134,'2.1 Bilan Fibres végétales 2023'!$A$5:$N$132,8,FALSE),"-")</f>
        <v>-</v>
      </c>
      <c r="I134" s="13" t="str">
        <f>IFERROR(VLOOKUP(B134,'2.1 Bilan Fibres végétales 2023'!$A$5:$N$132,9,FALSE),"-")</f>
        <v>-</v>
      </c>
      <c r="J134" s="13" t="str">
        <f>IFERROR(VLOOKUP(B134,'2.1 Bilan Fibres végétales 2023'!$A$5:$N$132,10,FALSE),"-")</f>
        <v>-</v>
      </c>
      <c r="K134" s="13" t="str">
        <f>IFERROR(VLOOKUP(B134,'2.1 Bilan Fibres végétales 2023'!$A$5:$N$132,11,FALSE),"-")</f>
        <v>-</v>
      </c>
      <c r="L134" s="13" t="str">
        <f>IFERROR(VLOOKUP(B134,'2.1 Bilan Fibres végétales 2023'!$A$5:$N$132,12,FALSE),"-")</f>
        <v>-</v>
      </c>
      <c r="M134" s="13" t="str">
        <f>IFERROR(VLOOKUP(B134,'2.1 Bilan Fibres végétales 2023'!$A$5:$N$132,13,FALSE),"-")</f>
        <v>-</v>
      </c>
      <c r="N134" s="13" t="str">
        <f>IFERROR(VLOOKUP(B134,'2.1 Bilan Fibres végétales 2023'!$A$5:$N$132,14,FALSE),"-")</f>
        <v>-</v>
      </c>
      <c r="O134" s="13" t="str">
        <f>IFERROR(VLOOKUP(B134,'3.1 Bilan Fibres animales 2023'!$C$6:$F$83,3,FALSE),"-")</f>
        <v>-</v>
      </c>
      <c r="P134" s="13" t="str">
        <f>IFERROR(VLOOKUP(B134,'3.1 Bilan Fibres animales 2023'!$C$6:$F$83,4,FALSE),"-")</f>
        <v>-</v>
      </c>
      <c r="Q134" s="13"/>
      <c r="R134" s="13">
        <f>IFERROR(VLOOKUP(B134,'4.1 Bilan peaux brutes (2023)'!$C$6:$AA$201,21,FALSE),"-")</f>
        <v>451.8216625</v>
      </c>
      <c r="S134" s="13" t="str">
        <f>IFERROR(VLOOKUP(B134,'4.1 Bilan peaux brutes (2023)'!$C$6:$AA$201,22,FALSE),"-")</f>
        <v>-</v>
      </c>
      <c r="T134" s="13" t="str">
        <f>IFERROR(VLOOKUP(B134,'4.1 Bilan peaux brutes (2023)'!$C$6:$AA$201,23,FALSE),"-")</f>
        <v>-</v>
      </c>
      <c r="U134" s="13">
        <f>IFERROR(VLOOKUP(B134,'4.1 Bilan peaux brutes (2023)'!$C$6:$AA$201,24,FALSE),"-")</f>
        <v>51</v>
      </c>
      <c r="V134" s="13">
        <f>IFERROR(VLOOKUP(B134,'4.1 Bilan peaux brutes (2023)'!$C$6:$AA$201,25,FALSE),"-")</f>
        <v>34</v>
      </c>
      <c r="W134" s="13" t="s">
        <v>785</v>
      </c>
      <c r="X134" s="13" t="s">
        <v>785</v>
      </c>
      <c r="Y134" s="13" t="s">
        <v>785</v>
      </c>
      <c r="Z134" s="13" t="s">
        <v>785</v>
      </c>
      <c r="AA134" s="13" t="s">
        <v>785</v>
      </c>
      <c r="AB134" s="13" t="s">
        <v>785</v>
      </c>
      <c r="AC134" s="13" t="s">
        <v>785</v>
      </c>
      <c r="AD134" s="13" t="s">
        <v>785</v>
      </c>
    </row>
    <row r="135" spans="2:30" x14ac:dyDescent="0.35">
      <c r="B135" s="13" t="s">
        <v>361</v>
      </c>
      <c r="C135" s="13" t="str">
        <f>IFERROR(VLOOKUP(B135,'2.1 Bilan Fibres végétales 2023'!$A$5:$N$132,3,FALSE),"-")</f>
        <v>-</v>
      </c>
      <c r="D135" s="13" t="str">
        <f>IFERROR(VLOOKUP(B135,'2.1 Bilan Fibres végétales 2023'!$A$5:$N$132,4,FALSE),"-")</f>
        <v>-</v>
      </c>
      <c r="E135" s="13" t="str">
        <f>IFERROR(VLOOKUP(B135,'2.1 Bilan Fibres végétales 2023'!$A$5:$N$132,5,FALSE),"-")</f>
        <v>-</v>
      </c>
      <c r="F135" s="13" t="str">
        <f>IFERROR(VLOOKUP(B135,'2.1 Bilan Fibres végétales 2023'!$A$5:$N$132,6,FALSE),"-")</f>
        <v>-</v>
      </c>
      <c r="G135" s="13" t="str">
        <f>IFERROR(VLOOKUP(B135,'2.1 Bilan Fibres végétales 2023'!$A$5:$N$132,7,FALSE),"-")</f>
        <v>-</v>
      </c>
      <c r="H135" s="13">
        <f>IFERROR(VLOOKUP(B135,'2.1 Bilan Fibres végétales 2023'!$A$5:$N$132,8,FALSE),"-")</f>
        <v>0</v>
      </c>
      <c r="I135" s="13" t="str">
        <f>IFERROR(VLOOKUP(B135,'2.1 Bilan Fibres végétales 2023'!$A$5:$N$132,9,FALSE),"-")</f>
        <v>-</v>
      </c>
      <c r="J135" s="13" t="str">
        <f>IFERROR(VLOOKUP(B135,'2.1 Bilan Fibres végétales 2023'!$A$5:$N$132,10,FALSE),"-")</f>
        <v>-</v>
      </c>
      <c r="K135" s="13" t="str">
        <f>IFERROR(VLOOKUP(B135,'2.1 Bilan Fibres végétales 2023'!$A$5:$N$132,11,FALSE),"-")</f>
        <v>-</v>
      </c>
      <c r="L135" s="13" t="str">
        <f>IFERROR(VLOOKUP(B135,'2.1 Bilan Fibres végétales 2023'!$A$5:$N$132,12,FALSE),"-")</f>
        <v>-</v>
      </c>
      <c r="M135" s="13" t="str">
        <f>IFERROR(VLOOKUP(B135,'2.1 Bilan Fibres végétales 2023'!$A$5:$N$132,13,FALSE),"-")</f>
        <v>-</v>
      </c>
      <c r="N135" s="13" t="str">
        <f>IFERROR(VLOOKUP(B135,'2.1 Bilan Fibres végétales 2023'!$A$5:$N$132,14,FALSE),"-")</f>
        <v>-</v>
      </c>
      <c r="O135" s="13" t="str">
        <f>IFERROR(VLOOKUP(B135,'3.1 Bilan Fibres animales 2023'!$C$6:$F$83,3,FALSE),"-")</f>
        <v>-</v>
      </c>
      <c r="P135" s="13" t="str">
        <f>IFERROR(VLOOKUP(B135,'3.1 Bilan Fibres animales 2023'!$C$6:$F$83,4,FALSE),"-")</f>
        <v>-</v>
      </c>
      <c r="Q135" s="13"/>
      <c r="R135" s="13">
        <f>IFERROR(VLOOKUP(B135,'4.1 Bilan peaux brutes (2023)'!$C$6:$AA$201,21,FALSE),"-")</f>
        <v>141.65450000000001</v>
      </c>
      <c r="S135" s="13">
        <f>IFERROR(VLOOKUP(B135,'4.1 Bilan peaux brutes (2023)'!$C$6:$AA$201,22,FALSE),"-")</f>
        <v>146.958</v>
      </c>
      <c r="T135" s="13">
        <f>IFERROR(VLOOKUP(B135,'4.1 Bilan peaux brutes (2023)'!$C$6:$AA$201,23,FALSE),"-")</f>
        <v>97.971999999999994</v>
      </c>
      <c r="U135" s="13">
        <f>IFERROR(VLOOKUP(B135,'4.1 Bilan peaux brutes (2023)'!$C$6:$AA$201,24,FALSE),"-")</f>
        <v>0.56999999999999995</v>
      </c>
      <c r="V135" s="13">
        <f>IFERROR(VLOOKUP(B135,'4.1 Bilan peaux brutes (2023)'!$C$6:$AA$201,25,FALSE),"-")</f>
        <v>0.38</v>
      </c>
      <c r="W135" s="13" t="s">
        <v>785</v>
      </c>
      <c r="X135" s="13" t="s">
        <v>785</v>
      </c>
      <c r="Y135" s="13" t="s">
        <v>785</v>
      </c>
      <c r="Z135" s="13" t="s">
        <v>785</v>
      </c>
      <c r="AA135" s="13" t="s">
        <v>785</v>
      </c>
      <c r="AB135" s="13" t="s">
        <v>785</v>
      </c>
      <c r="AC135" s="13" t="s">
        <v>785</v>
      </c>
      <c r="AD135" s="13" t="s">
        <v>785</v>
      </c>
    </row>
    <row r="136" spans="2:30" x14ac:dyDescent="0.35">
      <c r="B136" s="13" t="s">
        <v>362</v>
      </c>
      <c r="C136" s="13" t="str">
        <f>IFERROR(VLOOKUP(B136,'2.1 Bilan Fibres végétales 2023'!$A$5:$N$132,3,FALSE),"-")</f>
        <v>-</v>
      </c>
      <c r="D136" s="13" t="str">
        <f>IFERROR(VLOOKUP(B136,'2.1 Bilan Fibres végétales 2023'!$A$5:$N$132,4,FALSE),"-")</f>
        <v>-</v>
      </c>
      <c r="E136" s="13" t="str">
        <f>IFERROR(VLOOKUP(B136,'2.1 Bilan Fibres végétales 2023'!$A$5:$N$132,5,FALSE),"-")</f>
        <v>-</v>
      </c>
      <c r="F136" s="13" t="str">
        <f>IFERROR(VLOOKUP(B136,'2.1 Bilan Fibres végétales 2023'!$A$5:$N$132,6,FALSE),"-")</f>
        <v>-</v>
      </c>
      <c r="G136" s="13" t="str">
        <f>IFERROR(VLOOKUP(B136,'2.1 Bilan Fibres végétales 2023'!$A$5:$N$132,7,FALSE),"-")</f>
        <v>-</v>
      </c>
      <c r="H136" s="13" t="str">
        <f>IFERROR(VLOOKUP(B136,'2.1 Bilan Fibres végétales 2023'!$A$5:$N$132,8,FALSE),"-")</f>
        <v>-</v>
      </c>
      <c r="I136" s="13" t="str">
        <f>IFERROR(VLOOKUP(B136,'2.1 Bilan Fibres végétales 2023'!$A$5:$N$132,9,FALSE),"-")</f>
        <v>-</v>
      </c>
      <c r="J136" s="13" t="str">
        <f>IFERROR(VLOOKUP(B136,'2.1 Bilan Fibres végétales 2023'!$A$5:$N$132,10,FALSE),"-")</f>
        <v>-</v>
      </c>
      <c r="K136" s="13" t="str">
        <f>IFERROR(VLOOKUP(B136,'2.1 Bilan Fibres végétales 2023'!$A$5:$N$132,11,FALSE),"-")</f>
        <v>-</v>
      </c>
      <c r="L136" s="13" t="str">
        <f>IFERROR(VLOOKUP(B136,'2.1 Bilan Fibres végétales 2023'!$A$5:$N$132,12,FALSE),"-")</f>
        <v>-</v>
      </c>
      <c r="M136" s="13" t="str">
        <f>IFERROR(VLOOKUP(B136,'2.1 Bilan Fibres végétales 2023'!$A$5:$N$132,13,FALSE),"-")</f>
        <v>-</v>
      </c>
      <c r="N136" s="13" t="str">
        <f>IFERROR(VLOOKUP(B136,'2.1 Bilan Fibres végétales 2023'!$A$5:$N$132,14,FALSE),"-")</f>
        <v>-</v>
      </c>
      <c r="O136" s="13">
        <f>IFERROR(VLOOKUP(B136,'3.1 Bilan Fibres animales 2023'!$C$6:$F$83,3,FALSE),"-")</f>
        <v>629</v>
      </c>
      <c r="P136" s="13" t="str">
        <f>IFERROR(VLOOKUP(B136,'3.1 Bilan Fibres animales 2023'!$C$6:$F$83,4,FALSE),"-")</f>
        <v>-</v>
      </c>
      <c r="Q136" s="13"/>
      <c r="R136" s="13">
        <f>IFERROR(VLOOKUP(B136,'4.1 Bilan peaux brutes (2023)'!$C$6:$AA$201,21,FALSE),"-")</f>
        <v>2369.1005</v>
      </c>
      <c r="S136" s="13">
        <f>IFERROR(VLOOKUP(B136,'4.1 Bilan peaux brutes (2023)'!$C$6:$AA$201,22,FALSE),"-")</f>
        <v>141.1326</v>
      </c>
      <c r="T136" s="13">
        <f>IFERROR(VLOOKUP(B136,'4.1 Bilan peaux brutes (2023)'!$C$6:$AA$201,23,FALSE),"-")</f>
        <v>94.088400000000007</v>
      </c>
      <c r="U136" s="13">
        <f>IFERROR(VLOOKUP(B136,'4.1 Bilan peaux brutes (2023)'!$C$6:$AA$201,24,FALSE),"-")</f>
        <v>25.657800000000002</v>
      </c>
      <c r="V136" s="13">
        <f>IFERROR(VLOOKUP(B136,'4.1 Bilan peaux brutes (2023)'!$C$6:$AA$201,25,FALSE),"-")</f>
        <v>17.1052</v>
      </c>
      <c r="W136" s="13" t="s">
        <v>785</v>
      </c>
      <c r="X136" s="13" t="s">
        <v>785</v>
      </c>
      <c r="Y136" s="13" t="s">
        <v>785</v>
      </c>
      <c r="Z136" s="13" t="s">
        <v>785</v>
      </c>
      <c r="AA136" s="13" t="s">
        <v>785</v>
      </c>
      <c r="AB136" s="13" t="s">
        <v>785</v>
      </c>
      <c r="AC136" s="13" t="s">
        <v>785</v>
      </c>
      <c r="AD136" s="13" t="s">
        <v>785</v>
      </c>
    </row>
    <row r="137" spans="2:30" x14ac:dyDescent="0.35">
      <c r="B137" s="13" t="s">
        <v>677</v>
      </c>
      <c r="C137" s="13" t="str">
        <f>IFERROR(VLOOKUP(B137,'2.1 Bilan Fibres végétales 2023'!$A$5:$N$132,3,FALSE),"-")</f>
        <v>-</v>
      </c>
      <c r="D137" s="13" t="str">
        <f>IFERROR(VLOOKUP(B137,'2.1 Bilan Fibres végétales 2023'!$A$5:$N$132,4,FALSE),"-")</f>
        <v>-</v>
      </c>
      <c r="E137" s="13" t="str">
        <f>IFERROR(VLOOKUP(B137,'2.1 Bilan Fibres végétales 2023'!$A$5:$N$132,5,FALSE),"-")</f>
        <v>-</v>
      </c>
      <c r="F137" s="13" t="str">
        <f>IFERROR(VLOOKUP(B137,'2.1 Bilan Fibres végétales 2023'!$A$5:$N$132,6,FALSE),"-")</f>
        <v>-</v>
      </c>
      <c r="G137" s="13" t="str">
        <f>IFERROR(VLOOKUP(B137,'2.1 Bilan Fibres végétales 2023'!$A$5:$N$132,7,FALSE),"-")</f>
        <v>-</v>
      </c>
      <c r="H137" s="13">
        <f>IFERROR(VLOOKUP(B137,'2.1 Bilan Fibres végétales 2023'!$A$5:$N$132,8,FALSE),"-")</f>
        <v>0</v>
      </c>
      <c r="I137" s="13" t="str">
        <f>IFERROR(VLOOKUP(B137,'2.1 Bilan Fibres végétales 2023'!$A$5:$N$132,9,FALSE),"-")</f>
        <v>-</v>
      </c>
      <c r="J137" s="13" t="str">
        <f>IFERROR(VLOOKUP(B137,'2.1 Bilan Fibres végétales 2023'!$A$5:$N$132,10,FALSE),"-")</f>
        <v>-</v>
      </c>
      <c r="K137" s="13" t="str">
        <f>IFERROR(VLOOKUP(B137,'2.1 Bilan Fibres végétales 2023'!$A$5:$N$132,11,FALSE),"-")</f>
        <v>-</v>
      </c>
      <c r="L137" s="13" t="str">
        <f>IFERROR(VLOOKUP(B137,'2.1 Bilan Fibres végétales 2023'!$A$5:$N$132,12,FALSE),"-")</f>
        <v>-</v>
      </c>
      <c r="M137" s="13" t="str">
        <f>IFERROR(VLOOKUP(B137,'2.1 Bilan Fibres végétales 2023'!$A$5:$N$132,13,FALSE),"-")</f>
        <v>-</v>
      </c>
      <c r="N137" s="13" t="str">
        <f>IFERROR(VLOOKUP(B137,'2.1 Bilan Fibres végétales 2023'!$A$5:$N$132,14,FALSE),"-")</f>
        <v>-</v>
      </c>
      <c r="O137" s="13">
        <f>IFERROR(VLOOKUP(B137,'3.1 Bilan Fibres animales 2023'!$C$6:$F$83,3,FALSE),"-")</f>
        <v>21133</v>
      </c>
      <c r="P137" s="13">
        <f>IFERROR(VLOOKUP(B137,'3.1 Bilan Fibres animales 2023'!$C$6:$F$83,4,FALSE),"-")</f>
        <v>0</v>
      </c>
      <c r="Q137" s="13"/>
      <c r="R137" s="13">
        <f>IFERROR(VLOOKUP(B137,'4.1 Bilan peaux brutes (2023)'!$C$6:$AA$201,21,FALSE),"-")</f>
        <v>24.913037499999998</v>
      </c>
      <c r="S137" s="13">
        <f>IFERROR(VLOOKUP(B137,'4.1 Bilan peaux brutes (2023)'!$C$6:$AA$201,22,FALSE),"-")</f>
        <v>2373.576</v>
      </c>
      <c r="T137" s="13">
        <f>IFERROR(VLOOKUP(B137,'4.1 Bilan peaux brutes (2023)'!$C$6:$AA$201,23,FALSE),"-")</f>
        <v>1582.384</v>
      </c>
      <c r="U137" s="13">
        <f>IFERROR(VLOOKUP(B137,'4.1 Bilan peaux brutes (2023)'!$C$6:$AA$201,24,FALSE),"-")</f>
        <v>312.01980000000003</v>
      </c>
      <c r="V137" s="13">
        <f>IFERROR(VLOOKUP(B137,'4.1 Bilan peaux brutes (2023)'!$C$6:$AA$201,25,FALSE),"-")</f>
        <v>208.01320000000001</v>
      </c>
      <c r="W137" s="13" t="s">
        <v>785</v>
      </c>
      <c r="X137" s="13" t="s">
        <v>785</v>
      </c>
      <c r="Y137" s="13" t="s">
        <v>785</v>
      </c>
      <c r="Z137" s="13" t="s">
        <v>785</v>
      </c>
      <c r="AA137" s="13" t="s">
        <v>785</v>
      </c>
      <c r="AB137" s="13" t="s">
        <v>785</v>
      </c>
      <c r="AC137" s="13" t="s">
        <v>785</v>
      </c>
      <c r="AD137" s="13" t="s">
        <v>785</v>
      </c>
    </row>
    <row r="138" spans="2:30" x14ac:dyDescent="0.35">
      <c r="B138" s="13" t="s">
        <v>364</v>
      </c>
      <c r="C138" s="13">
        <f>IFERROR(VLOOKUP(B138,'2.1 Bilan Fibres végétales 2023'!$A$5:$N$132,3,FALSE),"-")</f>
        <v>107031</v>
      </c>
      <c r="D138" s="13" t="str">
        <f>IFERROR(VLOOKUP(B138,'2.1 Bilan Fibres végétales 2023'!$A$5:$N$132,4,FALSE),"-")</f>
        <v>-</v>
      </c>
      <c r="E138" s="13" t="str">
        <f>IFERROR(VLOOKUP(B138,'2.1 Bilan Fibres végétales 2023'!$A$5:$N$132,5,FALSE),"-")</f>
        <v>-</v>
      </c>
      <c r="F138" s="13" t="str">
        <f>IFERROR(VLOOKUP(B138,'2.1 Bilan Fibres végétales 2023'!$A$5:$N$132,6,FALSE),"-")</f>
        <v>-</v>
      </c>
      <c r="G138" s="13" t="str">
        <f>IFERROR(VLOOKUP(B138,'2.1 Bilan Fibres végétales 2023'!$A$5:$N$132,7,FALSE),"-")</f>
        <v>-</v>
      </c>
      <c r="H138" s="13" t="str">
        <f>IFERROR(VLOOKUP(B138,'2.1 Bilan Fibres végétales 2023'!$A$5:$N$132,8,FALSE),"-")</f>
        <v>-</v>
      </c>
      <c r="I138" s="13" t="str">
        <f>IFERROR(VLOOKUP(B138,'2.1 Bilan Fibres végétales 2023'!$A$5:$N$132,9,FALSE),"-")</f>
        <v>-</v>
      </c>
      <c r="J138" s="13" t="str">
        <f>IFERROR(VLOOKUP(B138,'2.1 Bilan Fibres végétales 2023'!$A$5:$N$132,10,FALSE),"-")</f>
        <v>-</v>
      </c>
      <c r="K138" s="13" t="str">
        <f>IFERROR(VLOOKUP(B138,'2.1 Bilan Fibres végétales 2023'!$A$5:$N$132,11,FALSE),"-")</f>
        <v>-</v>
      </c>
      <c r="L138" s="13" t="str">
        <f>IFERROR(VLOOKUP(B138,'2.1 Bilan Fibres végétales 2023'!$A$5:$N$132,12,FALSE),"-")</f>
        <v>-</v>
      </c>
      <c r="M138" s="13" t="str">
        <f>IFERROR(VLOOKUP(B138,'2.1 Bilan Fibres végétales 2023'!$A$5:$N$132,13,FALSE),"-")</f>
        <v>-</v>
      </c>
      <c r="N138" s="13" t="str">
        <f>IFERROR(VLOOKUP(B138,'2.1 Bilan Fibres végétales 2023'!$A$5:$N$132,14,FALSE),"-")</f>
        <v>-</v>
      </c>
      <c r="O138" s="13">
        <f>IFERROR(VLOOKUP(B138,'3.1 Bilan Fibres animales 2023'!$C$6:$F$83,3,FALSE),"-")</f>
        <v>7685.37</v>
      </c>
      <c r="P138" s="13">
        <f>IFERROR(VLOOKUP(B138,'3.1 Bilan Fibres animales 2023'!$C$6:$F$83,4,FALSE),"-")</f>
        <v>171.69</v>
      </c>
      <c r="Q138" s="13"/>
      <c r="R138" s="13">
        <f>IFERROR(VLOOKUP(B138,'4.1 Bilan peaux brutes (2023)'!$C$6:$AA$201,21,FALSE),"-")</f>
        <v>2638.904775</v>
      </c>
      <c r="S138" s="13">
        <f>IFERROR(VLOOKUP(B138,'4.1 Bilan peaux brutes (2023)'!$C$6:$AA$201,22,FALSE),"-")</f>
        <v>4193.3490000000002</v>
      </c>
      <c r="T138" s="13">
        <f>IFERROR(VLOOKUP(B138,'4.1 Bilan peaux brutes (2023)'!$C$6:$AA$201,23,FALSE),"-")</f>
        <v>2795.5659999999998</v>
      </c>
      <c r="U138" s="13" t="str">
        <f>IFERROR(VLOOKUP(B138,'4.1 Bilan peaux brutes (2023)'!$C$6:$AA$201,24,FALSE),"-")</f>
        <v>-</v>
      </c>
      <c r="V138" s="13" t="str">
        <f>IFERROR(VLOOKUP(B138,'4.1 Bilan peaux brutes (2023)'!$C$6:$AA$201,25,FALSE),"-")</f>
        <v>-</v>
      </c>
      <c r="W138" s="13" t="s">
        <v>785</v>
      </c>
      <c r="X138" s="13" t="s">
        <v>785</v>
      </c>
      <c r="Y138" s="13" t="s">
        <v>785</v>
      </c>
      <c r="Z138" s="13" t="s">
        <v>785</v>
      </c>
      <c r="AA138" s="13" t="s">
        <v>785</v>
      </c>
      <c r="AB138" s="13" t="s">
        <v>785</v>
      </c>
      <c r="AC138" s="13" t="s">
        <v>785</v>
      </c>
      <c r="AD138" s="13" t="s">
        <v>785</v>
      </c>
    </row>
    <row r="139" spans="2:30" x14ac:dyDescent="0.35">
      <c r="B139" s="13" t="s">
        <v>683</v>
      </c>
      <c r="C139" s="13" t="str">
        <f>IFERROR(VLOOKUP(B139,'2.1 Bilan Fibres végétales 2023'!$A$5:$N$132,3,FALSE),"-")</f>
        <v>-</v>
      </c>
      <c r="D139" s="13">
        <f>IFERROR(VLOOKUP(B139,'2.1 Bilan Fibres végétales 2023'!$A$5:$N$132,4,FALSE),"-")</f>
        <v>0</v>
      </c>
      <c r="E139" s="13" t="str">
        <f>IFERROR(VLOOKUP(B139,'2.1 Bilan Fibres végétales 2023'!$A$5:$N$132,5,FALSE),"-")</f>
        <v>-</v>
      </c>
      <c r="F139" s="13">
        <f>IFERROR(VLOOKUP(B139,'2.1 Bilan Fibres végétales 2023'!$A$5:$N$132,6,FALSE),"-")</f>
        <v>376.23</v>
      </c>
      <c r="G139" s="13">
        <f>IFERROR(VLOOKUP(B139,'2.1 Bilan Fibres végétales 2023'!$A$5:$N$132,7,FALSE),"-")</f>
        <v>270</v>
      </c>
      <c r="H139" s="13" t="str">
        <f>IFERROR(VLOOKUP(B139,'2.1 Bilan Fibres végétales 2023'!$A$5:$N$132,8,FALSE),"-")</f>
        <v>-</v>
      </c>
      <c r="I139" s="13">
        <f>IFERROR(VLOOKUP(B139,'2.1 Bilan Fibres végétales 2023'!$A$5:$N$132,9,FALSE),"-")</f>
        <v>2.9</v>
      </c>
      <c r="J139" s="13" t="str">
        <f>IFERROR(VLOOKUP(B139,'2.1 Bilan Fibres végétales 2023'!$A$5:$N$132,10,FALSE),"-")</f>
        <v>-</v>
      </c>
      <c r="K139" s="13" t="str">
        <f>IFERROR(VLOOKUP(B139,'2.1 Bilan Fibres végétales 2023'!$A$5:$N$132,11,FALSE),"-")</f>
        <v>-</v>
      </c>
      <c r="L139" s="13" t="str">
        <f>IFERROR(VLOOKUP(B139,'2.1 Bilan Fibres végétales 2023'!$A$5:$N$132,12,FALSE),"-")</f>
        <v>-</v>
      </c>
      <c r="M139" s="13" t="str">
        <f>IFERROR(VLOOKUP(B139,'2.1 Bilan Fibres végétales 2023'!$A$5:$N$132,13,FALSE),"-")</f>
        <v>-</v>
      </c>
      <c r="N139" s="13" t="str">
        <f>IFERROR(VLOOKUP(B139,'2.1 Bilan Fibres végétales 2023'!$A$5:$N$132,14,FALSE),"-")</f>
        <v>-</v>
      </c>
      <c r="O139" s="13">
        <f>IFERROR(VLOOKUP(B139,'3.1 Bilan Fibres animales 2023'!$C$6:$F$83,3,FALSE),"-")</f>
        <v>35179</v>
      </c>
      <c r="P139" s="13">
        <f>IFERROR(VLOOKUP(B139,'3.1 Bilan Fibres animales 2023'!$C$6:$F$83,4,FALSE),"-")</f>
        <v>0.4</v>
      </c>
      <c r="Q139" s="13"/>
      <c r="R139" s="13">
        <f>IFERROR(VLOOKUP(B139,'4.1 Bilan peaux brutes (2023)'!$C$6:$AA$201,21,FALSE),"-")</f>
        <v>2638.904775</v>
      </c>
      <c r="S139" s="13" t="str">
        <f>IFERROR(VLOOKUP(B139,'4.1 Bilan peaux brutes (2023)'!$C$6:$AA$201,22,FALSE),"-")</f>
        <v>-</v>
      </c>
      <c r="T139" s="13" t="str">
        <f>IFERROR(VLOOKUP(B139,'4.1 Bilan peaux brutes (2023)'!$C$6:$AA$201,23,FALSE),"-")</f>
        <v>-</v>
      </c>
      <c r="U139" s="13">
        <f>IFERROR(VLOOKUP(B139,'4.1 Bilan peaux brutes (2023)'!$C$6:$AA$201,24,FALSE),"-")</f>
        <v>26.962800000000001</v>
      </c>
      <c r="V139" s="13">
        <f>IFERROR(VLOOKUP(B139,'4.1 Bilan peaux brutes (2023)'!$C$6:$AA$201,25,FALSE),"-")</f>
        <v>17.975200000000001</v>
      </c>
      <c r="W139" s="13">
        <v>711000</v>
      </c>
      <c r="X139" s="13">
        <v>67000</v>
      </c>
      <c r="Y139" s="13">
        <v>31300</v>
      </c>
      <c r="Z139" s="13">
        <v>16000</v>
      </c>
      <c r="AA139" s="13">
        <v>63000</v>
      </c>
      <c r="AB139" s="13">
        <v>2000</v>
      </c>
      <c r="AC139" s="13">
        <v>3000</v>
      </c>
      <c r="AD139" s="13">
        <v>10000</v>
      </c>
    </row>
    <row r="140" spans="2:30" x14ac:dyDescent="0.35">
      <c r="B140" s="13" t="s">
        <v>678</v>
      </c>
      <c r="C140" s="13">
        <f>IFERROR(VLOOKUP(B140,'2.1 Bilan Fibres végétales 2023'!$A$5:$N$132,3,FALSE),"-")</f>
        <v>65617</v>
      </c>
      <c r="D140" s="13" t="str">
        <f>IFERROR(VLOOKUP(B140,'2.1 Bilan Fibres végétales 2023'!$A$5:$N$132,4,FALSE),"-")</f>
        <v>-</v>
      </c>
      <c r="E140" s="13" t="str">
        <f>IFERROR(VLOOKUP(B140,'2.1 Bilan Fibres végétales 2023'!$A$5:$N$132,5,FALSE),"-")</f>
        <v>-</v>
      </c>
      <c r="F140" s="13">
        <f>IFERROR(VLOOKUP(B140,'2.1 Bilan Fibres végétales 2023'!$A$5:$N$132,6,FALSE),"-")</f>
        <v>8117.93</v>
      </c>
      <c r="G140" s="13" t="str">
        <f>IFERROR(VLOOKUP(B140,'2.1 Bilan Fibres végétales 2023'!$A$5:$N$132,7,FALSE),"-")</f>
        <v>-</v>
      </c>
      <c r="H140" s="13" t="str">
        <f>IFERROR(VLOOKUP(B140,'2.1 Bilan Fibres végétales 2023'!$A$5:$N$132,8,FALSE),"-")</f>
        <v>-</v>
      </c>
      <c r="I140" s="13">
        <f>IFERROR(VLOOKUP(B140,'2.1 Bilan Fibres végétales 2023'!$A$5:$N$132,9,FALSE),"-")</f>
        <v>56733</v>
      </c>
      <c r="J140" s="13" t="str">
        <f>IFERROR(VLOOKUP(B140,'2.1 Bilan Fibres végétales 2023'!$A$5:$N$132,10,FALSE),"-")</f>
        <v>-</v>
      </c>
      <c r="K140" s="13" t="str">
        <f>IFERROR(VLOOKUP(B140,'2.1 Bilan Fibres végétales 2023'!$A$5:$N$132,11,FALSE),"-")</f>
        <v>-</v>
      </c>
      <c r="L140" s="13" t="str">
        <f>IFERROR(VLOOKUP(B140,'2.1 Bilan Fibres végétales 2023'!$A$5:$N$132,12,FALSE),"-")</f>
        <v>-</v>
      </c>
      <c r="M140" s="13" t="str">
        <f>IFERROR(VLOOKUP(B140,'2.1 Bilan Fibres végétales 2023'!$A$5:$N$132,13,FALSE),"-")</f>
        <v>-</v>
      </c>
      <c r="N140" s="13" t="str">
        <f>IFERROR(VLOOKUP(B140,'2.1 Bilan Fibres végétales 2023'!$A$5:$N$132,14,FALSE),"-")</f>
        <v>-</v>
      </c>
      <c r="O140" s="13">
        <f>IFERROR(VLOOKUP(B140,'3.1 Bilan Fibres animales 2023'!$C$6:$F$83,3,FALSE),"-")</f>
        <v>7614.36</v>
      </c>
      <c r="P140" s="13" t="str">
        <f>IFERROR(VLOOKUP(B140,'3.1 Bilan Fibres animales 2023'!$C$6:$F$83,4,FALSE),"-")</f>
        <v>-</v>
      </c>
      <c r="Q140" s="13"/>
      <c r="R140" s="13">
        <f>IFERROR(VLOOKUP(B140,'4.1 Bilan peaux brutes (2023)'!$C$6:$AA$201,21,FALSE),"-")</f>
        <v>2638.904775</v>
      </c>
      <c r="S140" s="13">
        <f>IFERROR(VLOOKUP(B140,'4.1 Bilan peaux brutes (2023)'!$C$6:$AA$201,22,FALSE),"-")</f>
        <v>1465.1718000000001</v>
      </c>
      <c r="T140" s="13">
        <f>IFERROR(VLOOKUP(B140,'4.1 Bilan peaux brutes (2023)'!$C$6:$AA$201,23,FALSE),"-")</f>
        <v>976.78120000000013</v>
      </c>
      <c r="U140" s="13">
        <f>IFERROR(VLOOKUP(B140,'4.1 Bilan peaux brutes (2023)'!$C$6:$AA$201,24,FALSE),"-")</f>
        <v>2595.1608000000001</v>
      </c>
      <c r="V140" s="13">
        <f>IFERROR(VLOOKUP(B140,'4.1 Bilan peaux brutes (2023)'!$C$6:$AA$201,25,FALSE),"-")</f>
        <v>1730.1072000000001</v>
      </c>
      <c r="W140" s="13" t="s">
        <v>785</v>
      </c>
      <c r="X140" s="13" t="s">
        <v>785</v>
      </c>
      <c r="Y140" s="13" t="s">
        <v>785</v>
      </c>
      <c r="Z140" s="13" t="s">
        <v>785</v>
      </c>
      <c r="AA140" s="13" t="s">
        <v>785</v>
      </c>
      <c r="AB140" s="13" t="s">
        <v>785</v>
      </c>
      <c r="AC140" s="13" t="s">
        <v>785</v>
      </c>
      <c r="AD140" s="13" t="s">
        <v>785</v>
      </c>
    </row>
    <row r="141" spans="2:30" x14ac:dyDescent="0.35">
      <c r="B141" s="13" t="s">
        <v>366</v>
      </c>
      <c r="C141" s="13">
        <f>IFERROR(VLOOKUP(B141,'2.1 Bilan Fibres végétales 2023'!$A$5:$N$132,3,FALSE),"-")</f>
        <v>48616</v>
      </c>
      <c r="D141" s="13" t="str">
        <f>IFERROR(VLOOKUP(B141,'2.1 Bilan Fibres végétales 2023'!$A$5:$N$132,4,FALSE),"-")</f>
        <v>-</v>
      </c>
      <c r="E141" s="13" t="str">
        <f>IFERROR(VLOOKUP(B141,'2.1 Bilan Fibres végétales 2023'!$A$5:$N$132,5,FALSE),"-")</f>
        <v>-</v>
      </c>
      <c r="F141" s="13" t="str">
        <f>IFERROR(VLOOKUP(B141,'2.1 Bilan Fibres végétales 2023'!$A$5:$N$132,6,FALSE),"-")</f>
        <v>-</v>
      </c>
      <c r="G141" s="13" t="str">
        <f>IFERROR(VLOOKUP(B141,'2.1 Bilan Fibres végétales 2023'!$A$5:$N$132,7,FALSE),"-")</f>
        <v>-</v>
      </c>
      <c r="H141" s="13" t="str">
        <f>IFERROR(VLOOKUP(B141,'2.1 Bilan Fibres végétales 2023'!$A$5:$N$132,8,FALSE),"-")</f>
        <v>-</v>
      </c>
      <c r="I141" s="13" t="str">
        <f>IFERROR(VLOOKUP(B141,'2.1 Bilan Fibres végétales 2023'!$A$5:$N$132,9,FALSE),"-")</f>
        <v>-</v>
      </c>
      <c r="J141" s="13" t="str">
        <f>IFERROR(VLOOKUP(B141,'2.1 Bilan Fibres végétales 2023'!$A$5:$N$132,10,FALSE),"-")</f>
        <v>-</v>
      </c>
      <c r="K141" s="13" t="str">
        <f>IFERROR(VLOOKUP(B141,'2.1 Bilan Fibres végétales 2023'!$A$5:$N$132,11,FALSE),"-")</f>
        <v>-</v>
      </c>
      <c r="L141" s="13" t="str">
        <f>IFERROR(VLOOKUP(B141,'2.1 Bilan Fibres végétales 2023'!$A$5:$N$132,12,FALSE),"-")</f>
        <v>-</v>
      </c>
      <c r="M141" s="13" t="str">
        <f>IFERROR(VLOOKUP(B141,'2.1 Bilan Fibres végétales 2023'!$A$5:$N$132,13,FALSE),"-")</f>
        <v>-</v>
      </c>
      <c r="N141" s="13" t="str">
        <f>IFERROR(VLOOKUP(B141,'2.1 Bilan Fibres végétales 2023'!$A$5:$N$132,14,FALSE),"-")</f>
        <v>-</v>
      </c>
      <c r="O141" s="13" t="str">
        <f>IFERROR(VLOOKUP(B141,'3.1 Bilan Fibres animales 2023'!$C$6:$F$83,3,FALSE),"-")</f>
        <v>-</v>
      </c>
      <c r="P141" s="13" t="str">
        <f>IFERROR(VLOOKUP(B141,'3.1 Bilan Fibres animales 2023'!$C$6:$F$83,4,FALSE),"-")</f>
        <v>-</v>
      </c>
      <c r="Q141" s="13"/>
      <c r="R141" s="13">
        <f>IFERROR(VLOOKUP(B141,'4.1 Bilan peaux brutes (2023)'!$C$6:$AA$201,21,FALSE),"-")</f>
        <v>14163.745699999999</v>
      </c>
      <c r="S141" s="13">
        <f>IFERROR(VLOOKUP(B141,'4.1 Bilan peaux brutes (2023)'!$C$6:$AA$201,22,FALSE),"-")</f>
        <v>8000.8194000000003</v>
      </c>
      <c r="T141" s="13">
        <f>IFERROR(VLOOKUP(B141,'4.1 Bilan peaux brutes (2023)'!$C$6:$AA$201,23,FALSE),"-")</f>
        <v>5333.8796000000002</v>
      </c>
      <c r="U141" s="13">
        <f>IFERROR(VLOOKUP(B141,'4.1 Bilan peaux brutes (2023)'!$C$6:$AA$201,24,FALSE),"-")</f>
        <v>7816.4184000000005</v>
      </c>
      <c r="V141" s="13">
        <f>IFERROR(VLOOKUP(B141,'4.1 Bilan peaux brutes (2023)'!$C$6:$AA$201,25,FALSE),"-")</f>
        <v>5210.9456000000009</v>
      </c>
      <c r="W141" s="13" t="s">
        <v>785</v>
      </c>
      <c r="X141" s="13" t="s">
        <v>785</v>
      </c>
      <c r="Y141" s="13" t="s">
        <v>785</v>
      </c>
      <c r="Z141" s="13" t="s">
        <v>785</v>
      </c>
      <c r="AA141" s="13" t="s">
        <v>785</v>
      </c>
      <c r="AB141" s="13" t="s">
        <v>785</v>
      </c>
      <c r="AC141" s="13" t="s">
        <v>785</v>
      </c>
      <c r="AD141" s="13" t="s">
        <v>785</v>
      </c>
    </row>
    <row r="142" spans="2:30" x14ac:dyDescent="0.35">
      <c r="B142" s="13" t="s">
        <v>367</v>
      </c>
      <c r="C142" s="13" t="str">
        <f>IFERROR(VLOOKUP(B142,'2.1 Bilan Fibres végétales 2023'!$A$5:$N$132,3,FALSE),"-")</f>
        <v>-</v>
      </c>
      <c r="D142" s="13">
        <f>IFERROR(VLOOKUP(B142,'2.1 Bilan Fibres végétales 2023'!$A$5:$N$132,4,FALSE),"-")</f>
        <v>266.5</v>
      </c>
      <c r="E142" s="13">
        <f>IFERROR(VLOOKUP(B142,'2.1 Bilan Fibres végétales 2023'!$A$5:$N$132,5,FALSE),"-")</f>
        <v>63630.69</v>
      </c>
      <c r="F142" s="13">
        <f>IFERROR(VLOOKUP(B142,'2.1 Bilan Fibres végétales 2023'!$A$5:$N$132,6,FALSE),"-")</f>
        <v>706.74</v>
      </c>
      <c r="G142" s="13" t="str">
        <f>IFERROR(VLOOKUP(B142,'2.1 Bilan Fibres végétales 2023'!$A$5:$N$132,7,FALSE),"-")</f>
        <v>-</v>
      </c>
      <c r="H142" s="13" t="str">
        <f>IFERROR(VLOOKUP(B142,'2.1 Bilan Fibres végétales 2023'!$A$5:$N$132,8,FALSE),"-")</f>
        <v>-</v>
      </c>
      <c r="I142" s="13">
        <f>IFERROR(VLOOKUP(B142,'2.1 Bilan Fibres végétales 2023'!$A$5:$N$132,9,FALSE),"-")</f>
        <v>11.85</v>
      </c>
      <c r="J142" s="13">
        <f>IFERROR(VLOOKUP(B142,'2.1 Bilan Fibres végétales 2023'!$A$5:$N$132,10,FALSE),"-")</f>
        <v>2108.4499999999998</v>
      </c>
      <c r="K142" s="13" t="str">
        <f>IFERROR(VLOOKUP(B142,'2.1 Bilan Fibres végétales 2023'!$A$5:$N$132,11,FALSE),"-")</f>
        <v>-</v>
      </c>
      <c r="L142" s="13">
        <f>IFERROR(VLOOKUP(B142,'2.1 Bilan Fibres végétales 2023'!$A$5:$N$132,12,FALSE),"-")</f>
        <v>21473.56</v>
      </c>
      <c r="M142" s="13" t="str">
        <f>IFERROR(VLOOKUP(B142,'2.1 Bilan Fibres végétales 2023'!$A$5:$N$132,13,FALSE),"-")</f>
        <v>-</v>
      </c>
      <c r="N142" s="13" t="str">
        <f>IFERROR(VLOOKUP(B142,'2.1 Bilan Fibres végétales 2023'!$A$5:$N$132,14,FALSE),"-")</f>
        <v>-</v>
      </c>
      <c r="O142" s="13" t="str">
        <f>IFERROR(VLOOKUP(B142,'3.1 Bilan Fibres animales 2023'!$C$6:$F$83,3,FALSE),"-")</f>
        <v>-</v>
      </c>
      <c r="P142" s="13">
        <f>IFERROR(VLOOKUP(B142,'3.1 Bilan Fibres animales 2023'!$C$6:$F$83,4,FALSE),"-")</f>
        <v>291</v>
      </c>
      <c r="Q142" s="13"/>
      <c r="R142" s="13">
        <f>IFERROR(VLOOKUP(B142,'4.1 Bilan peaux brutes (2023)'!$C$6:$AA$201,21,FALSE),"-")</f>
        <v>2366.5903625000001</v>
      </c>
      <c r="S142" s="13">
        <f>IFERROR(VLOOKUP(B142,'4.1 Bilan peaux brutes (2023)'!$C$6:$AA$201,22,FALSE),"-")</f>
        <v>7.5168000000000008</v>
      </c>
      <c r="T142" s="13">
        <f>IFERROR(VLOOKUP(B142,'4.1 Bilan peaux brutes (2023)'!$C$6:$AA$201,23,FALSE),"-")</f>
        <v>5.0112000000000005</v>
      </c>
      <c r="U142" s="13">
        <f>IFERROR(VLOOKUP(B142,'4.1 Bilan peaux brutes (2023)'!$C$6:$AA$201,24,FALSE),"-")</f>
        <v>75.268200000000007</v>
      </c>
      <c r="V142" s="13">
        <f>IFERROR(VLOOKUP(B142,'4.1 Bilan peaux brutes (2023)'!$C$6:$AA$201,25,FALSE),"-")</f>
        <v>50.178800000000003</v>
      </c>
      <c r="W142" s="13" t="s">
        <v>785</v>
      </c>
      <c r="X142" s="13" t="s">
        <v>785</v>
      </c>
      <c r="Y142" s="13" t="s">
        <v>785</v>
      </c>
      <c r="Z142" s="13" t="s">
        <v>785</v>
      </c>
      <c r="AA142" s="13" t="s">
        <v>785</v>
      </c>
      <c r="AB142" s="13" t="s">
        <v>785</v>
      </c>
      <c r="AC142" s="13" t="s">
        <v>785</v>
      </c>
      <c r="AD142" s="13" t="s">
        <v>785</v>
      </c>
    </row>
    <row r="143" spans="2:30" x14ac:dyDescent="0.35">
      <c r="B143" s="13" t="s">
        <v>368</v>
      </c>
      <c r="C143" s="13">
        <f>IFERROR(VLOOKUP(B143,'2.1 Bilan Fibres végétales 2023'!$A$5:$N$132,3,FALSE),"-")</f>
        <v>21022</v>
      </c>
      <c r="D143" s="13" t="str">
        <f>IFERROR(VLOOKUP(B143,'2.1 Bilan Fibres végétales 2023'!$A$5:$N$132,4,FALSE),"-")</f>
        <v>-</v>
      </c>
      <c r="E143" s="13" t="str">
        <f>IFERROR(VLOOKUP(B143,'2.1 Bilan Fibres végétales 2023'!$A$5:$N$132,5,FALSE),"-")</f>
        <v>-</v>
      </c>
      <c r="F143" s="13">
        <f>IFERROR(VLOOKUP(B143,'2.1 Bilan Fibres végétales 2023'!$A$5:$N$132,6,FALSE),"-")</f>
        <v>0</v>
      </c>
      <c r="G143" s="13" t="str">
        <f>IFERROR(VLOOKUP(B143,'2.1 Bilan Fibres végétales 2023'!$A$5:$N$132,7,FALSE),"-")</f>
        <v>-</v>
      </c>
      <c r="H143" s="13" t="str">
        <f>IFERROR(VLOOKUP(B143,'2.1 Bilan Fibres végétales 2023'!$A$5:$N$132,8,FALSE),"-")</f>
        <v>-</v>
      </c>
      <c r="I143" s="13" t="str">
        <f>IFERROR(VLOOKUP(B143,'2.1 Bilan Fibres végétales 2023'!$A$5:$N$132,9,FALSE),"-")</f>
        <v>-</v>
      </c>
      <c r="J143" s="13" t="str">
        <f>IFERROR(VLOOKUP(B143,'2.1 Bilan Fibres végétales 2023'!$A$5:$N$132,10,FALSE),"-")</f>
        <v>-</v>
      </c>
      <c r="K143" s="13" t="str">
        <f>IFERROR(VLOOKUP(B143,'2.1 Bilan Fibres végétales 2023'!$A$5:$N$132,11,FALSE),"-")</f>
        <v>-</v>
      </c>
      <c r="L143" s="13" t="str">
        <f>IFERROR(VLOOKUP(B143,'2.1 Bilan Fibres végétales 2023'!$A$5:$N$132,12,FALSE),"-")</f>
        <v>-</v>
      </c>
      <c r="M143" s="13" t="str">
        <f>IFERROR(VLOOKUP(B143,'2.1 Bilan Fibres végétales 2023'!$A$5:$N$132,13,FALSE),"-")</f>
        <v>-</v>
      </c>
      <c r="N143" s="13" t="str">
        <f>IFERROR(VLOOKUP(B143,'2.1 Bilan Fibres végétales 2023'!$A$5:$N$132,14,FALSE),"-")</f>
        <v>-</v>
      </c>
      <c r="O143" s="13" t="str">
        <f>IFERROR(VLOOKUP(B143,'3.1 Bilan Fibres animales 2023'!$C$6:$F$83,3,FALSE),"-")</f>
        <v>-</v>
      </c>
      <c r="P143" s="13" t="str">
        <f>IFERROR(VLOOKUP(B143,'3.1 Bilan Fibres animales 2023'!$C$6:$F$83,4,FALSE),"-")</f>
        <v>-</v>
      </c>
      <c r="Q143" s="13"/>
      <c r="R143" s="13">
        <f>IFERROR(VLOOKUP(B143,'4.1 Bilan peaux brutes (2023)'!$C$6:$AA$201,21,FALSE),"-")</f>
        <v>247</v>
      </c>
      <c r="S143" s="13">
        <f>IFERROR(VLOOKUP(B143,'4.1 Bilan peaux brutes (2023)'!$C$6:$AA$201,22,FALSE),"-")</f>
        <v>268.31640000000004</v>
      </c>
      <c r="T143" s="13">
        <f>IFERROR(VLOOKUP(B143,'4.1 Bilan peaux brutes (2023)'!$C$6:$AA$201,23,FALSE),"-")</f>
        <v>178.8776</v>
      </c>
      <c r="U143" s="13">
        <f>IFERROR(VLOOKUP(B143,'4.1 Bilan peaux brutes (2023)'!$C$6:$AA$201,24,FALSE),"-")</f>
        <v>481.81980000000004</v>
      </c>
      <c r="V143" s="13">
        <f>IFERROR(VLOOKUP(B143,'4.1 Bilan peaux brutes (2023)'!$C$6:$AA$201,25,FALSE),"-")</f>
        <v>321.21320000000003</v>
      </c>
      <c r="W143" s="13" t="s">
        <v>785</v>
      </c>
      <c r="X143" s="13" t="s">
        <v>785</v>
      </c>
      <c r="Y143" s="13" t="s">
        <v>785</v>
      </c>
      <c r="Z143" s="13" t="s">
        <v>785</v>
      </c>
      <c r="AA143" s="13" t="s">
        <v>785</v>
      </c>
      <c r="AB143" s="13" t="s">
        <v>785</v>
      </c>
      <c r="AC143" s="13" t="s">
        <v>785</v>
      </c>
      <c r="AD143" s="13" t="s">
        <v>785</v>
      </c>
    </row>
    <row r="144" spans="2:30" x14ac:dyDescent="0.35">
      <c r="B144" s="13" t="s">
        <v>371</v>
      </c>
      <c r="C144" s="13" t="str">
        <f>IFERROR(VLOOKUP(B144,'2.1 Bilan Fibres végétales 2023'!$A$5:$N$132,3,FALSE),"-")</f>
        <v>-</v>
      </c>
      <c r="D144" s="13" t="str">
        <f>IFERROR(VLOOKUP(B144,'2.1 Bilan Fibres végétales 2023'!$A$5:$N$132,4,FALSE),"-")</f>
        <v>-</v>
      </c>
      <c r="E144" s="13" t="str">
        <f>IFERROR(VLOOKUP(B144,'2.1 Bilan Fibres végétales 2023'!$A$5:$N$132,5,FALSE),"-")</f>
        <v>-</v>
      </c>
      <c r="F144" s="13" t="str">
        <f>IFERROR(VLOOKUP(B144,'2.1 Bilan Fibres végétales 2023'!$A$5:$N$132,6,FALSE),"-")</f>
        <v>-</v>
      </c>
      <c r="G144" s="13" t="str">
        <f>IFERROR(VLOOKUP(B144,'2.1 Bilan Fibres végétales 2023'!$A$5:$N$132,7,FALSE),"-")</f>
        <v>-</v>
      </c>
      <c r="H144" s="13" t="str">
        <f>IFERROR(VLOOKUP(B144,'2.1 Bilan Fibres végétales 2023'!$A$5:$N$132,8,FALSE),"-")</f>
        <v>-</v>
      </c>
      <c r="I144" s="13" t="str">
        <f>IFERROR(VLOOKUP(B144,'2.1 Bilan Fibres végétales 2023'!$A$5:$N$132,9,FALSE),"-")</f>
        <v>-</v>
      </c>
      <c r="J144" s="13" t="str">
        <f>IFERROR(VLOOKUP(B144,'2.1 Bilan Fibres végétales 2023'!$A$5:$N$132,10,FALSE),"-")</f>
        <v>-</v>
      </c>
      <c r="K144" s="13" t="str">
        <f>IFERROR(VLOOKUP(B144,'2.1 Bilan Fibres végétales 2023'!$A$5:$N$132,11,FALSE),"-")</f>
        <v>-</v>
      </c>
      <c r="L144" s="13" t="str">
        <f>IFERROR(VLOOKUP(B144,'2.1 Bilan Fibres végétales 2023'!$A$5:$N$132,12,FALSE),"-")</f>
        <v>-</v>
      </c>
      <c r="M144" s="13" t="str">
        <f>IFERROR(VLOOKUP(B144,'2.1 Bilan Fibres végétales 2023'!$A$5:$N$132,13,FALSE),"-")</f>
        <v>-</v>
      </c>
      <c r="N144" s="13" t="str">
        <f>IFERROR(VLOOKUP(B144,'2.1 Bilan Fibres végétales 2023'!$A$5:$N$132,14,FALSE),"-")</f>
        <v>-</v>
      </c>
      <c r="O144" s="13">
        <f>IFERROR(VLOOKUP(B144,'3.1 Bilan Fibres animales 2023'!$C$6:$F$83,3,FALSE),"-")</f>
        <v>9459.2199999999993</v>
      </c>
      <c r="P144" s="13" t="str">
        <f>IFERROR(VLOOKUP(B144,'3.1 Bilan Fibres animales 2023'!$C$6:$F$83,4,FALSE),"-")</f>
        <v>-</v>
      </c>
      <c r="Q144" s="13"/>
      <c r="R144" s="13">
        <f>IFERROR(VLOOKUP(B144,'4.1 Bilan peaux brutes (2023)'!$C$6:$AA$201,21,FALSE),"-")</f>
        <v>607.41004999999996</v>
      </c>
      <c r="S144" s="13">
        <f>IFERROR(VLOOKUP(B144,'4.1 Bilan peaux brutes (2023)'!$C$6:$AA$201,22,FALSE),"-")</f>
        <v>2124.7098000000001</v>
      </c>
      <c r="T144" s="13">
        <f>IFERROR(VLOOKUP(B144,'4.1 Bilan peaux brutes (2023)'!$C$6:$AA$201,23,FALSE),"-")</f>
        <v>1416.4732000000001</v>
      </c>
      <c r="U144" s="13">
        <f>IFERROR(VLOOKUP(B144,'4.1 Bilan peaux brutes (2023)'!$C$6:$AA$201,24,FALSE),"-")</f>
        <v>423.15780000000007</v>
      </c>
      <c r="V144" s="13">
        <f>IFERROR(VLOOKUP(B144,'4.1 Bilan peaux brutes (2023)'!$C$6:$AA$201,25,FALSE),"-")</f>
        <v>282.10520000000002</v>
      </c>
      <c r="W144" s="13" t="s">
        <v>785</v>
      </c>
      <c r="X144" s="13" t="s">
        <v>785</v>
      </c>
      <c r="Y144" s="13" t="s">
        <v>785</v>
      </c>
      <c r="Z144" s="13" t="s">
        <v>785</v>
      </c>
      <c r="AA144" s="13" t="s">
        <v>785</v>
      </c>
      <c r="AB144" s="13" t="s">
        <v>785</v>
      </c>
      <c r="AC144" s="13" t="s">
        <v>785</v>
      </c>
      <c r="AD144" s="13" t="s">
        <v>785</v>
      </c>
    </row>
    <row r="145" spans="2:30" x14ac:dyDescent="0.35">
      <c r="B145" s="13" t="s">
        <v>372</v>
      </c>
      <c r="C145" s="13">
        <f>IFERROR(VLOOKUP(B145,'2.1 Bilan Fibres végétales 2023'!$A$5:$N$132,3,FALSE),"-")</f>
        <v>223035</v>
      </c>
      <c r="D145" s="13" t="str">
        <f>IFERROR(VLOOKUP(B145,'2.1 Bilan Fibres végétales 2023'!$A$5:$N$132,4,FALSE),"-")</f>
        <v>-</v>
      </c>
      <c r="E145" s="13" t="str">
        <f>IFERROR(VLOOKUP(B145,'2.1 Bilan Fibres végétales 2023'!$A$5:$N$132,5,FALSE),"-")</f>
        <v>-</v>
      </c>
      <c r="F145" s="13" t="str">
        <f>IFERROR(VLOOKUP(B145,'2.1 Bilan Fibres végétales 2023'!$A$5:$N$132,6,FALSE),"-")</f>
        <v>-</v>
      </c>
      <c r="G145" s="13" t="str">
        <f>IFERROR(VLOOKUP(B145,'2.1 Bilan Fibres végétales 2023'!$A$5:$N$132,7,FALSE),"-")</f>
        <v>-</v>
      </c>
      <c r="H145" s="13" t="str">
        <f>IFERROR(VLOOKUP(B145,'2.1 Bilan Fibres végétales 2023'!$A$5:$N$132,8,FALSE),"-")</f>
        <v>-</v>
      </c>
      <c r="I145" s="13" t="str">
        <f>IFERROR(VLOOKUP(B145,'2.1 Bilan Fibres végétales 2023'!$A$5:$N$132,9,FALSE),"-")</f>
        <v>-</v>
      </c>
      <c r="J145" s="13" t="str">
        <f>IFERROR(VLOOKUP(B145,'2.1 Bilan Fibres végétales 2023'!$A$5:$N$132,10,FALSE),"-")</f>
        <v>-</v>
      </c>
      <c r="K145" s="13" t="str">
        <f>IFERROR(VLOOKUP(B145,'2.1 Bilan Fibres végétales 2023'!$A$5:$N$132,11,FALSE),"-")</f>
        <v>-</v>
      </c>
      <c r="L145" s="13" t="str">
        <f>IFERROR(VLOOKUP(B145,'2.1 Bilan Fibres végétales 2023'!$A$5:$N$132,12,FALSE),"-")</f>
        <v>-</v>
      </c>
      <c r="M145" s="13" t="str">
        <f>IFERROR(VLOOKUP(B145,'2.1 Bilan Fibres végétales 2023'!$A$5:$N$132,13,FALSE),"-")</f>
        <v>-</v>
      </c>
      <c r="N145" s="13" t="str">
        <f>IFERROR(VLOOKUP(B145,'2.1 Bilan Fibres végétales 2023'!$A$5:$N$132,14,FALSE),"-")</f>
        <v>-</v>
      </c>
      <c r="O145" s="13">
        <f>IFERROR(VLOOKUP(B145,'3.1 Bilan Fibres animales 2023'!$C$6:$F$83,3,FALSE),"-")</f>
        <v>49115.94</v>
      </c>
      <c r="P145" s="13" t="str">
        <f>IFERROR(VLOOKUP(B145,'3.1 Bilan Fibres animales 2023'!$C$6:$F$83,4,FALSE),"-")</f>
        <v>-</v>
      </c>
      <c r="Q145" s="13"/>
      <c r="R145" s="13">
        <f>IFERROR(VLOOKUP(B145,'4.1 Bilan peaux brutes (2023)'!$C$6:$AA$201,21,FALSE),"-")</f>
        <v>3427.9092249999999</v>
      </c>
      <c r="S145" s="13">
        <f>IFERROR(VLOOKUP(B145,'4.1 Bilan peaux brutes (2023)'!$C$6:$AA$201,22,FALSE),"-")</f>
        <v>3624.7794000000004</v>
      </c>
      <c r="T145" s="13">
        <f>IFERROR(VLOOKUP(B145,'4.1 Bilan peaux brutes (2023)'!$C$6:$AA$201,23,FALSE),"-")</f>
        <v>2416.5196000000001</v>
      </c>
      <c r="U145" s="13">
        <f>IFERROR(VLOOKUP(B145,'4.1 Bilan peaux brutes (2023)'!$C$6:$AA$201,24,FALSE),"-")</f>
        <v>444.53519999999997</v>
      </c>
      <c r="V145" s="13">
        <f>IFERROR(VLOOKUP(B145,'4.1 Bilan peaux brutes (2023)'!$C$6:$AA$201,25,FALSE),"-")</f>
        <v>296.35679999999996</v>
      </c>
      <c r="W145" s="13" t="s">
        <v>785</v>
      </c>
      <c r="X145" s="13" t="s">
        <v>785</v>
      </c>
      <c r="Y145" s="13" t="s">
        <v>785</v>
      </c>
      <c r="Z145" s="13" t="s">
        <v>785</v>
      </c>
      <c r="AA145" s="13" t="s">
        <v>785</v>
      </c>
      <c r="AB145" s="13" t="s">
        <v>785</v>
      </c>
      <c r="AC145" s="13" t="s">
        <v>785</v>
      </c>
      <c r="AD145" s="13" t="s">
        <v>785</v>
      </c>
    </row>
    <row r="146" spans="2:30" x14ac:dyDescent="0.35">
      <c r="B146" s="13" t="s">
        <v>527</v>
      </c>
      <c r="C146" s="13">
        <f>IFERROR(VLOOKUP(B146,'2.1 Bilan Fibres végétales 2023'!$A$5:$N$132,3,FALSE),"-")</f>
        <v>777489</v>
      </c>
      <c r="D146" s="13" t="str">
        <f>IFERROR(VLOOKUP(B146,'2.1 Bilan Fibres végétales 2023'!$A$5:$N$132,4,FALSE),"-")</f>
        <v>-</v>
      </c>
      <c r="E146" s="13" t="str">
        <f>IFERROR(VLOOKUP(B146,'2.1 Bilan Fibres végétales 2023'!$A$5:$N$132,5,FALSE),"-")</f>
        <v>-</v>
      </c>
      <c r="F146" s="13" t="str">
        <f>IFERROR(VLOOKUP(B146,'2.1 Bilan Fibres végétales 2023'!$A$5:$N$132,6,FALSE),"-")</f>
        <v>-</v>
      </c>
      <c r="G146" s="13">
        <f>IFERROR(VLOOKUP(B146,'2.1 Bilan Fibres végétales 2023'!$A$5:$N$132,7,FALSE),"-")</f>
        <v>11</v>
      </c>
      <c r="H146" s="13">
        <f>IFERROR(VLOOKUP(B146,'2.1 Bilan Fibres végétales 2023'!$A$5:$N$132,8,FALSE),"-")</f>
        <v>1</v>
      </c>
      <c r="I146" s="13" t="str">
        <f>IFERROR(VLOOKUP(B146,'2.1 Bilan Fibres végétales 2023'!$A$5:$N$132,9,FALSE),"-")</f>
        <v>-</v>
      </c>
      <c r="J146" s="13" t="str">
        <f>IFERROR(VLOOKUP(B146,'2.1 Bilan Fibres végétales 2023'!$A$5:$N$132,10,FALSE),"-")</f>
        <v>-</v>
      </c>
      <c r="K146" s="13" t="str">
        <f>IFERROR(VLOOKUP(B146,'2.1 Bilan Fibres végétales 2023'!$A$5:$N$132,11,FALSE),"-")</f>
        <v>-</v>
      </c>
      <c r="L146" s="13" t="str">
        <f>IFERROR(VLOOKUP(B146,'2.1 Bilan Fibres végétales 2023'!$A$5:$N$132,12,FALSE),"-")</f>
        <v>-</v>
      </c>
      <c r="M146" s="13" t="str">
        <f>IFERROR(VLOOKUP(B146,'2.1 Bilan Fibres végétales 2023'!$A$5:$N$132,13,FALSE),"-")</f>
        <v>-</v>
      </c>
      <c r="N146" s="13" t="str">
        <f>IFERROR(VLOOKUP(B146,'2.1 Bilan Fibres végétales 2023'!$A$5:$N$132,14,FALSE),"-")</f>
        <v>-</v>
      </c>
      <c r="O146" s="13">
        <f>IFERROR(VLOOKUP(B146,'3.1 Bilan Fibres animales 2023'!$C$6:$F$83,3,FALSE),"-")</f>
        <v>80195.12</v>
      </c>
      <c r="P146" s="13">
        <f>IFERROR(VLOOKUP(B146,'3.1 Bilan Fibres animales 2023'!$C$6:$F$83,4,FALSE),"-")</f>
        <v>5</v>
      </c>
      <c r="Q146" s="13"/>
      <c r="R146" s="13">
        <f>IFERROR(VLOOKUP(B146,'4.1 Bilan peaux brutes (2023)'!$C$6:$AA$201,21,FALSE),"-")</f>
        <v>20.007000000000001</v>
      </c>
      <c r="S146" s="13">
        <f>IFERROR(VLOOKUP(B146,'4.1 Bilan peaux brutes (2023)'!$C$6:$AA$201,22,FALSE),"-")</f>
        <v>15262.687800000002</v>
      </c>
      <c r="T146" s="13">
        <f>IFERROR(VLOOKUP(B146,'4.1 Bilan peaux brutes (2023)'!$C$6:$AA$201,23,FALSE),"-")</f>
        <v>10175.1252</v>
      </c>
      <c r="U146" s="13">
        <f>IFERROR(VLOOKUP(B146,'4.1 Bilan peaux brutes (2023)'!$C$6:$AA$201,24,FALSE),"-")</f>
        <v>4052.0868000000005</v>
      </c>
      <c r="V146" s="13">
        <f>IFERROR(VLOOKUP(B146,'4.1 Bilan peaux brutes (2023)'!$C$6:$AA$201,25,FALSE),"-")</f>
        <v>2701.3912</v>
      </c>
      <c r="W146" s="13" t="s">
        <v>785</v>
      </c>
      <c r="X146" s="13" t="s">
        <v>785</v>
      </c>
      <c r="Y146" s="13" t="s">
        <v>785</v>
      </c>
      <c r="Z146" s="13" t="s">
        <v>785</v>
      </c>
      <c r="AA146" s="13" t="s">
        <v>785</v>
      </c>
      <c r="AB146" s="13" t="s">
        <v>785</v>
      </c>
      <c r="AC146" s="13" t="s">
        <v>785</v>
      </c>
      <c r="AD146" s="13" t="s">
        <v>785</v>
      </c>
    </row>
    <row r="147" spans="2:30" x14ac:dyDescent="0.35">
      <c r="B147" s="13" t="s">
        <v>374</v>
      </c>
      <c r="C147" s="13" t="str">
        <f>IFERROR(VLOOKUP(B147,'2.1 Bilan Fibres végétales 2023'!$A$5:$N$132,3,FALSE),"-")</f>
        <v>-</v>
      </c>
      <c r="D147" s="13" t="str">
        <f>IFERROR(VLOOKUP(B147,'2.1 Bilan Fibres végétales 2023'!$A$5:$N$132,4,FALSE),"-")</f>
        <v>-</v>
      </c>
      <c r="E147" s="13" t="str">
        <f>IFERROR(VLOOKUP(B147,'2.1 Bilan Fibres végétales 2023'!$A$5:$N$132,5,FALSE),"-")</f>
        <v>-</v>
      </c>
      <c r="F147" s="13" t="str">
        <f>IFERROR(VLOOKUP(B147,'2.1 Bilan Fibres végétales 2023'!$A$5:$N$132,6,FALSE),"-")</f>
        <v>-</v>
      </c>
      <c r="G147" s="13">
        <f>IFERROR(VLOOKUP(B147,'2.1 Bilan Fibres végétales 2023'!$A$5:$N$132,7,FALSE),"-")</f>
        <v>140</v>
      </c>
      <c r="H147" s="13">
        <f>IFERROR(VLOOKUP(B147,'2.1 Bilan Fibres végétales 2023'!$A$5:$N$132,8,FALSE),"-")</f>
        <v>714.7</v>
      </c>
      <c r="I147" s="13" t="str">
        <f>IFERROR(VLOOKUP(B147,'2.1 Bilan Fibres végétales 2023'!$A$5:$N$132,9,FALSE),"-")</f>
        <v>-</v>
      </c>
      <c r="J147" s="13" t="str">
        <f>IFERROR(VLOOKUP(B147,'2.1 Bilan Fibres végétales 2023'!$A$5:$N$132,10,FALSE),"-")</f>
        <v>-</v>
      </c>
      <c r="K147" s="13" t="str">
        <f>IFERROR(VLOOKUP(B147,'2.1 Bilan Fibres végétales 2023'!$A$5:$N$132,11,FALSE),"-")</f>
        <v>-</v>
      </c>
      <c r="L147" s="13" t="str">
        <f>IFERROR(VLOOKUP(B147,'2.1 Bilan Fibres végétales 2023'!$A$5:$N$132,12,FALSE),"-")</f>
        <v>-</v>
      </c>
      <c r="M147" s="13" t="str">
        <f>IFERROR(VLOOKUP(B147,'2.1 Bilan Fibres végétales 2023'!$A$5:$N$132,13,FALSE),"-")</f>
        <v>-</v>
      </c>
      <c r="N147" s="13" t="str">
        <f>IFERROR(VLOOKUP(B147,'2.1 Bilan Fibres végétales 2023'!$A$5:$N$132,14,FALSE),"-")</f>
        <v>-</v>
      </c>
      <c r="O147" s="13">
        <f>IFERROR(VLOOKUP(B147,'3.1 Bilan Fibres animales 2023'!$C$6:$F$83,3,FALSE),"-")</f>
        <v>1187</v>
      </c>
      <c r="P147" s="13" t="str">
        <f>IFERROR(VLOOKUP(B147,'3.1 Bilan Fibres animales 2023'!$C$6:$F$83,4,FALSE),"-")</f>
        <v>-</v>
      </c>
      <c r="Q147" s="13"/>
      <c r="R147" s="13">
        <f>IFERROR(VLOOKUP(B147,'4.1 Bilan peaux brutes (2023)'!$C$6:$AA$201,21,FALSE),"-")</f>
        <v>4595.7437499999996</v>
      </c>
      <c r="S147" s="13">
        <f>IFERROR(VLOOKUP(B147,'4.1 Bilan peaux brutes (2023)'!$C$6:$AA$201,22,FALSE),"-")</f>
        <v>218.94</v>
      </c>
      <c r="T147" s="13">
        <f>IFERROR(VLOOKUP(B147,'4.1 Bilan peaux brutes (2023)'!$C$6:$AA$201,23,FALSE),"-")</f>
        <v>145.96</v>
      </c>
      <c r="U147" s="13">
        <f>IFERROR(VLOOKUP(B147,'4.1 Bilan peaux brutes (2023)'!$C$6:$AA$201,24,FALSE),"-")</f>
        <v>186.54</v>
      </c>
      <c r="V147" s="13">
        <f>IFERROR(VLOOKUP(B147,'4.1 Bilan peaux brutes (2023)'!$C$6:$AA$201,25,FALSE),"-")</f>
        <v>124.36</v>
      </c>
      <c r="W147" s="13" t="s">
        <v>785</v>
      </c>
      <c r="X147" s="13" t="s">
        <v>785</v>
      </c>
      <c r="Y147" s="13" t="s">
        <v>785</v>
      </c>
      <c r="Z147" s="13" t="s">
        <v>785</v>
      </c>
      <c r="AA147" s="13" t="s">
        <v>785</v>
      </c>
      <c r="AB147" s="13" t="s">
        <v>785</v>
      </c>
      <c r="AC147" s="13" t="s">
        <v>785</v>
      </c>
      <c r="AD147" s="13" t="s">
        <v>785</v>
      </c>
    </row>
    <row r="148" spans="2:30" x14ac:dyDescent="0.35">
      <c r="B148" s="13" t="s">
        <v>375</v>
      </c>
      <c r="C148" s="13" t="str">
        <f>IFERROR(VLOOKUP(B148,'2.1 Bilan Fibres végétales 2023'!$A$5:$N$132,3,FALSE),"-")</f>
        <v>-</v>
      </c>
      <c r="D148" s="13" t="str">
        <f>IFERROR(VLOOKUP(B148,'2.1 Bilan Fibres végétales 2023'!$A$5:$N$132,4,FALSE),"-")</f>
        <v>-</v>
      </c>
      <c r="E148" s="13" t="str">
        <f>IFERROR(VLOOKUP(B148,'2.1 Bilan Fibres végétales 2023'!$A$5:$N$132,5,FALSE),"-")</f>
        <v>-</v>
      </c>
      <c r="F148" s="13" t="str">
        <f>IFERROR(VLOOKUP(B148,'2.1 Bilan Fibres végétales 2023'!$A$5:$N$132,6,FALSE),"-")</f>
        <v>-</v>
      </c>
      <c r="G148" s="13" t="str">
        <f>IFERROR(VLOOKUP(B148,'2.1 Bilan Fibres végétales 2023'!$A$5:$N$132,7,FALSE),"-")</f>
        <v>-</v>
      </c>
      <c r="H148" s="13" t="str">
        <f>IFERROR(VLOOKUP(B148,'2.1 Bilan Fibres végétales 2023'!$A$5:$N$132,8,FALSE),"-")</f>
        <v>-</v>
      </c>
      <c r="I148" s="13" t="str">
        <f>IFERROR(VLOOKUP(B148,'2.1 Bilan Fibres végétales 2023'!$A$5:$N$132,9,FALSE),"-")</f>
        <v>-</v>
      </c>
      <c r="J148" s="13" t="str">
        <f>IFERROR(VLOOKUP(B148,'2.1 Bilan Fibres végétales 2023'!$A$5:$N$132,10,FALSE),"-")</f>
        <v>-</v>
      </c>
      <c r="K148" s="13" t="str">
        <f>IFERROR(VLOOKUP(B148,'2.1 Bilan Fibres végétales 2023'!$A$5:$N$132,11,FALSE),"-")</f>
        <v>-</v>
      </c>
      <c r="L148" s="13" t="str">
        <f>IFERROR(VLOOKUP(B148,'2.1 Bilan Fibres végétales 2023'!$A$5:$N$132,12,FALSE),"-")</f>
        <v>-</v>
      </c>
      <c r="M148" s="13" t="str">
        <f>IFERROR(VLOOKUP(B148,'2.1 Bilan Fibres végétales 2023'!$A$5:$N$132,13,FALSE),"-")</f>
        <v>-</v>
      </c>
      <c r="N148" s="13" t="str">
        <f>IFERROR(VLOOKUP(B148,'2.1 Bilan Fibres végétales 2023'!$A$5:$N$132,14,FALSE),"-")</f>
        <v>-</v>
      </c>
      <c r="O148" s="13">
        <f>IFERROR(VLOOKUP(B148,'3.1 Bilan Fibres animales 2023'!$C$6:$F$83,3,FALSE),"-")</f>
        <v>24692</v>
      </c>
      <c r="P148" s="13" t="str">
        <f>IFERROR(VLOOKUP(B148,'3.1 Bilan Fibres animales 2023'!$C$6:$F$83,4,FALSE),"-")</f>
        <v>-</v>
      </c>
      <c r="Q148" s="13"/>
      <c r="R148" s="13">
        <f>IFERROR(VLOOKUP(B148,'4.1 Bilan peaux brutes (2023)'!$C$6:$AA$201,21,FALSE),"-")</f>
        <v>7073.3822249999994</v>
      </c>
      <c r="S148" s="13">
        <f>IFERROR(VLOOKUP(B148,'4.1 Bilan peaux brutes (2023)'!$C$6:$AA$201,22,FALSE),"-")</f>
        <v>759.39300000000003</v>
      </c>
      <c r="T148" s="13">
        <f>IFERROR(VLOOKUP(B148,'4.1 Bilan peaux brutes (2023)'!$C$6:$AA$201,23,FALSE),"-")</f>
        <v>506.262</v>
      </c>
      <c r="U148" s="13" t="str">
        <f>IFERROR(VLOOKUP(B148,'4.1 Bilan peaux brutes (2023)'!$C$6:$AA$201,24,FALSE),"-")</f>
        <v>-</v>
      </c>
      <c r="V148" s="13" t="str">
        <f>IFERROR(VLOOKUP(B148,'4.1 Bilan peaux brutes (2023)'!$C$6:$AA$201,25,FALSE),"-")</f>
        <v>-</v>
      </c>
      <c r="W148" s="13" t="s">
        <v>785</v>
      </c>
      <c r="X148" s="13" t="s">
        <v>785</v>
      </c>
      <c r="Y148" s="13" t="s">
        <v>785</v>
      </c>
      <c r="Z148" s="13" t="s">
        <v>785</v>
      </c>
      <c r="AA148" s="13" t="s">
        <v>785</v>
      </c>
      <c r="AB148" s="13" t="s">
        <v>785</v>
      </c>
      <c r="AC148" s="13" t="s">
        <v>785</v>
      </c>
      <c r="AD148" s="13" t="s">
        <v>785</v>
      </c>
    </row>
    <row r="149" spans="2:30" x14ac:dyDescent="0.35">
      <c r="B149" s="13" t="s">
        <v>680</v>
      </c>
      <c r="C149" s="13" t="str">
        <f>IFERROR(VLOOKUP(B149,'2.1 Bilan Fibres végétales 2023'!$A$5:$N$132,3,FALSE),"-")</f>
        <v>-</v>
      </c>
      <c r="D149" s="13" t="str">
        <f>IFERROR(VLOOKUP(B149,'2.1 Bilan Fibres végétales 2023'!$A$5:$N$132,4,FALSE),"-")</f>
        <v>-</v>
      </c>
      <c r="E149" s="13" t="str">
        <f>IFERROR(VLOOKUP(B149,'2.1 Bilan Fibres végétales 2023'!$A$5:$N$132,5,FALSE),"-")</f>
        <v>-</v>
      </c>
      <c r="F149" s="13" t="str">
        <f>IFERROR(VLOOKUP(B149,'2.1 Bilan Fibres végétales 2023'!$A$5:$N$132,6,FALSE),"-")</f>
        <v>-</v>
      </c>
      <c r="G149" s="13" t="str">
        <f>IFERROR(VLOOKUP(B149,'2.1 Bilan Fibres végétales 2023'!$A$5:$N$132,7,FALSE),"-")</f>
        <v>-</v>
      </c>
      <c r="H149" s="13" t="str">
        <f>IFERROR(VLOOKUP(B149,'2.1 Bilan Fibres végétales 2023'!$A$5:$N$132,8,FALSE),"-")</f>
        <v>-</v>
      </c>
      <c r="I149" s="13">
        <f>IFERROR(VLOOKUP(B149,'2.1 Bilan Fibres végétales 2023'!$A$5:$N$132,9,FALSE),"-")</f>
        <v>2273.0300000000002</v>
      </c>
      <c r="J149" s="13" t="str">
        <f>IFERROR(VLOOKUP(B149,'2.1 Bilan Fibres végétales 2023'!$A$5:$N$132,10,FALSE),"-")</f>
        <v>-</v>
      </c>
      <c r="K149" s="13" t="str">
        <f>IFERROR(VLOOKUP(B149,'2.1 Bilan Fibres végétales 2023'!$A$5:$N$132,11,FALSE),"-")</f>
        <v>-</v>
      </c>
      <c r="L149" s="13" t="str">
        <f>IFERROR(VLOOKUP(B149,'2.1 Bilan Fibres végétales 2023'!$A$5:$N$132,12,FALSE),"-")</f>
        <v>-</v>
      </c>
      <c r="M149" s="13" t="str">
        <f>IFERROR(VLOOKUP(B149,'2.1 Bilan Fibres végétales 2023'!$A$5:$N$132,13,FALSE),"-")</f>
        <v>-</v>
      </c>
      <c r="N149" s="13" t="str">
        <f>IFERROR(VLOOKUP(B149,'2.1 Bilan Fibres végétales 2023'!$A$5:$N$132,14,FALSE),"-")</f>
        <v>-</v>
      </c>
      <c r="O149" s="13" t="str">
        <f>IFERROR(VLOOKUP(B149,'3.1 Bilan Fibres animales 2023'!$C$6:$F$83,3,FALSE),"-")</f>
        <v>-</v>
      </c>
      <c r="P149" s="13" t="str">
        <f>IFERROR(VLOOKUP(B149,'3.1 Bilan Fibres animales 2023'!$C$6:$F$83,4,FALSE),"-")</f>
        <v>-</v>
      </c>
      <c r="Q149" s="13"/>
      <c r="R149" s="13">
        <f>IFERROR(VLOOKUP(B149,'4.1 Bilan peaux brutes (2023)'!$C$6:$AA$201,21,FALSE),"-")</f>
        <v>5176.3018124999999</v>
      </c>
      <c r="S149" s="13">
        <f>IFERROR(VLOOKUP(B149,'4.1 Bilan peaux brutes (2023)'!$C$6:$AA$201,22,FALSE),"-")</f>
        <v>103.18620000000001</v>
      </c>
      <c r="T149" s="13">
        <f>IFERROR(VLOOKUP(B149,'4.1 Bilan peaux brutes (2023)'!$C$6:$AA$201,23,FALSE),"-")</f>
        <v>68.790800000000004</v>
      </c>
      <c r="U149" s="13">
        <f>IFERROR(VLOOKUP(B149,'4.1 Bilan peaux brutes (2023)'!$C$6:$AA$201,24,FALSE),"-")</f>
        <v>310.29780000000005</v>
      </c>
      <c r="V149" s="13">
        <f>IFERROR(VLOOKUP(B149,'4.1 Bilan peaux brutes (2023)'!$C$6:$AA$201,25,FALSE),"-")</f>
        <v>206.86520000000002</v>
      </c>
      <c r="W149" s="13" t="s">
        <v>785</v>
      </c>
      <c r="X149" s="13" t="s">
        <v>785</v>
      </c>
      <c r="Y149" s="13" t="s">
        <v>785</v>
      </c>
      <c r="Z149" s="13" t="s">
        <v>785</v>
      </c>
      <c r="AA149" s="13" t="s">
        <v>785</v>
      </c>
      <c r="AB149" s="13" t="s">
        <v>785</v>
      </c>
      <c r="AC149" s="13" t="s">
        <v>785</v>
      </c>
      <c r="AD149" s="13" t="s">
        <v>785</v>
      </c>
    </row>
    <row r="150" spans="2:30" x14ac:dyDescent="0.35">
      <c r="B150" s="13" t="s">
        <v>479</v>
      </c>
      <c r="C150" s="13" t="str">
        <f>IFERROR(VLOOKUP(B150,'2.1 Bilan Fibres végétales 2023'!$A$5:$N$132,3,FALSE),"-")</f>
        <v>-</v>
      </c>
      <c r="D150" s="13">
        <f>IFERROR(VLOOKUP(B150,'2.1 Bilan Fibres végétales 2023'!$A$5:$N$132,4,FALSE),"-")</f>
        <v>214.8</v>
      </c>
      <c r="E150" s="13">
        <f>IFERROR(VLOOKUP(B150,'2.1 Bilan Fibres végétales 2023'!$A$5:$N$132,5,FALSE),"-")</f>
        <v>418968.18</v>
      </c>
      <c r="F150" s="13">
        <f>IFERROR(VLOOKUP(B150,'2.1 Bilan Fibres végétales 2023'!$A$5:$N$132,6,FALSE),"-")</f>
        <v>98405.54</v>
      </c>
      <c r="G150" s="13" t="str">
        <f>IFERROR(VLOOKUP(B150,'2.1 Bilan Fibres végétales 2023'!$A$5:$N$132,7,FALSE),"-")</f>
        <v>-</v>
      </c>
      <c r="H150" s="13" t="str">
        <f>IFERROR(VLOOKUP(B150,'2.1 Bilan Fibres végétales 2023'!$A$5:$N$132,8,FALSE),"-")</f>
        <v>-</v>
      </c>
      <c r="I150" s="13" t="str">
        <f>IFERROR(VLOOKUP(B150,'2.1 Bilan Fibres végétales 2023'!$A$5:$N$132,9,FALSE),"-")</f>
        <v>-</v>
      </c>
      <c r="J150" s="13" t="str">
        <f>IFERROR(VLOOKUP(B150,'2.1 Bilan Fibres végétales 2023'!$A$5:$N$132,10,FALSE),"-")</f>
        <v>-</v>
      </c>
      <c r="K150" s="13" t="str">
        <f>IFERROR(VLOOKUP(B150,'2.1 Bilan Fibres végétales 2023'!$A$5:$N$132,11,FALSE),"-")</f>
        <v>-</v>
      </c>
      <c r="L150" s="13" t="str">
        <f>IFERROR(VLOOKUP(B150,'2.1 Bilan Fibres végétales 2023'!$A$5:$N$132,12,FALSE),"-")</f>
        <v>-</v>
      </c>
      <c r="M150" s="13" t="str">
        <f>IFERROR(VLOOKUP(B150,'2.1 Bilan Fibres végétales 2023'!$A$5:$N$132,13,FALSE),"-")</f>
        <v>-</v>
      </c>
      <c r="N150" s="13" t="str">
        <f>IFERROR(VLOOKUP(B150,'2.1 Bilan Fibres végétales 2023'!$A$5:$N$132,14,FALSE),"-")</f>
        <v>-</v>
      </c>
      <c r="O150" s="13" t="str">
        <f>IFERROR(VLOOKUP(B150,'3.1 Bilan Fibres animales 2023'!$C$6:$F$83,3,FALSE),"-")</f>
        <v>-</v>
      </c>
      <c r="P150" s="13">
        <f>IFERROR(VLOOKUP(B150,'3.1 Bilan Fibres animales 2023'!$C$6:$F$83,4,FALSE),"-")</f>
        <v>1448</v>
      </c>
      <c r="Q150" s="13"/>
      <c r="R150" s="13">
        <f>IFERROR(VLOOKUP(B150,'4.1 Bilan peaux brutes (2023)'!$C$6:$AA$201,21,FALSE),"-")</f>
        <v>5717.6331874999996</v>
      </c>
      <c r="S150" s="13" t="str">
        <f>IFERROR(VLOOKUP(B150,'4.1 Bilan peaux brutes (2023)'!$C$6:$AA$201,22,FALSE),"-")</f>
        <v>-</v>
      </c>
      <c r="T150" s="13" t="str">
        <f>IFERROR(VLOOKUP(B150,'4.1 Bilan peaux brutes (2023)'!$C$6:$AA$201,23,FALSE),"-")</f>
        <v>-</v>
      </c>
      <c r="U150" s="13">
        <f>IFERROR(VLOOKUP(B150,'4.1 Bilan peaux brutes (2023)'!$C$6:$AA$201,24,FALSE),"-")</f>
        <v>942.65460000000007</v>
      </c>
      <c r="V150" s="13">
        <f>IFERROR(VLOOKUP(B150,'4.1 Bilan peaux brutes (2023)'!$C$6:$AA$201,25,FALSE),"-")</f>
        <v>628.43640000000005</v>
      </c>
      <c r="W150" s="13" t="s">
        <v>785</v>
      </c>
      <c r="X150" s="13" t="s">
        <v>785</v>
      </c>
      <c r="Y150" s="13" t="s">
        <v>785</v>
      </c>
      <c r="Z150" s="13" t="s">
        <v>785</v>
      </c>
      <c r="AA150" s="13" t="s">
        <v>785</v>
      </c>
      <c r="AB150" s="13" t="s">
        <v>785</v>
      </c>
      <c r="AC150" s="13" t="s">
        <v>785</v>
      </c>
      <c r="AD150" s="13" t="s">
        <v>785</v>
      </c>
    </row>
    <row r="151" spans="2:30" x14ac:dyDescent="0.35">
      <c r="B151" s="13" t="s">
        <v>377</v>
      </c>
      <c r="C151" s="13" t="str">
        <f>IFERROR(VLOOKUP(B151,'2.1 Bilan Fibres végétales 2023'!$A$5:$N$132,3,FALSE),"-")</f>
        <v>-</v>
      </c>
      <c r="D151" s="13" t="str">
        <f>IFERROR(VLOOKUP(B151,'2.1 Bilan Fibres végétales 2023'!$A$5:$N$132,4,FALSE),"-")</f>
        <v>-</v>
      </c>
      <c r="E151" s="13" t="str">
        <f>IFERROR(VLOOKUP(B151,'2.1 Bilan Fibres végétales 2023'!$A$5:$N$132,5,FALSE),"-")</f>
        <v>-</v>
      </c>
      <c r="F151" s="13" t="str">
        <f>IFERROR(VLOOKUP(B151,'2.1 Bilan Fibres végétales 2023'!$A$5:$N$132,6,FALSE),"-")</f>
        <v>-</v>
      </c>
      <c r="G151" s="13" t="str">
        <f>IFERROR(VLOOKUP(B151,'2.1 Bilan Fibres végétales 2023'!$A$5:$N$132,7,FALSE),"-")</f>
        <v>-</v>
      </c>
      <c r="H151" s="13" t="str">
        <f>IFERROR(VLOOKUP(B151,'2.1 Bilan Fibres végétales 2023'!$A$5:$N$132,8,FALSE),"-")</f>
        <v>-</v>
      </c>
      <c r="I151" s="13" t="str">
        <f>IFERROR(VLOOKUP(B151,'2.1 Bilan Fibres végétales 2023'!$A$5:$N$132,9,FALSE),"-")</f>
        <v>-</v>
      </c>
      <c r="J151" s="13" t="str">
        <f>IFERROR(VLOOKUP(B151,'2.1 Bilan Fibres végétales 2023'!$A$5:$N$132,10,FALSE),"-")</f>
        <v>-</v>
      </c>
      <c r="K151" s="13" t="str">
        <f>IFERROR(VLOOKUP(B151,'2.1 Bilan Fibres végétales 2023'!$A$5:$N$132,11,FALSE),"-")</f>
        <v>-</v>
      </c>
      <c r="L151" s="13" t="str">
        <f>IFERROR(VLOOKUP(B151,'2.1 Bilan Fibres végétales 2023'!$A$5:$N$132,12,FALSE),"-")</f>
        <v>-</v>
      </c>
      <c r="M151" s="13" t="str">
        <f>IFERROR(VLOOKUP(B151,'2.1 Bilan Fibres végétales 2023'!$A$5:$N$132,13,FALSE),"-")</f>
        <v>-</v>
      </c>
      <c r="N151" s="13" t="str">
        <f>IFERROR(VLOOKUP(B151,'2.1 Bilan Fibres végétales 2023'!$A$5:$N$132,14,FALSE),"-")</f>
        <v>-</v>
      </c>
      <c r="O151" s="13">
        <f>IFERROR(VLOOKUP(B151,'3.1 Bilan Fibres animales 2023'!$C$6:$F$83,3,FALSE),"-")</f>
        <v>9267.6</v>
      </c>
      <c r="P151" s="13" t="str">
        <f>IFERROR(VLOOKUP(B151,'3.1 Bilan Fibres animales 2023'!$C$6:$F$83,4,FALSE),"-")</f>
        <v>-</v>
      </c>
      <c r="Q151" s="13"/>
      <c r="R151" s="13">
        <f>IFERROR(VLOOKUP(B151,'4.1 Bilan peaux brutes (2023)'!$C$6:$AA$201,21,FALSE),"-")</f>
        <v>4487.3725000000004</v>
      </c>
      <c r="S151" s="13">
        <f>IFERROR(VLOOKUP(B151,'4.1 Bilan peaux brutes (2023)'!$C$6:$AA$201,22,FALSE),"-")</f>
        <v>3722.1882000000001</v>
      </c>
      <c r="T151" s="13">
        <f>IFERROR(VLOOKUP(B151,'4.1 Bilan peaux brutes (2023)'!$C$6:$AA$201,23,FALSE),"-")</f>
        <v>2481.4588000000003</v>
      </c>
      <c r="U151" s="13">
        <f>IFERROR(VLOOKUP(B151,'4.1 Bilan peaux brutes (2023)'!$C$6:$AA$201,24,FALSE),"-")</f>
        <v>5707.2564000000002</v>
      </c>
      <c r="V151" s="13">
        <f>IFERROR(VLOOKUP(B151,'4.1 Bilan peaux brutes (2023)'!$C$6:$AA$201,25,FALSE),"-")</f>
        <v>3804.8376000000003</v>
      </c>
      <c r="W151" s="13" t="s">
        <v>785</v>
      </c>
      <c r="X151" s="13" t="s">
        <v>785</v>
      </c>
      <c r="Y151" s="13" t="s">
        <v>785</v>
      </c>
      <c r="Z151" s="13" t="s">
        <v>785</v>
      </c>
      <c r="AA151" s="13" t="s">
        <v>785</v>
      </c>
      <c r="AB151" s="13" t="s">
        <v>785</v>
      </c>
      <c r="AC151" s="13" t="s">
        <v>785</v>
      </c>
      <c r="AD151" s="13" t="s">
        <v>785</v>
      </c>
    </row>
    <row r="152" spans="2:30" x14ac:dyDescent="0.35">
      <c r="B152" s="13" t="s">
        <v>681</v>
      </c>
      <c r="C152" s="13" t="str">
        <f>IFERROR(VLOOKUP(B152,'2.1 Bilan Fibres végétales 2023'!$A$5:$N$132,3,FALSE),"-")</f>
        <v>-</v>
      </c>
      <c r="D152" s="13" t="str">
        <f>IFERROR(VLOOKUP(B152,'2.1 Bilan Fibres végétales 2023'!$A$5:$N$132,4,FALSE),"-")</f>
        <v>-</v>
      </c>
      <c r="E152" s="13" t="str">
        <f>IFERROR(VLOOKUP(B152,'2.1 Bilan Fibres végétales 2023'!$A$5:$N$132,5,FALSE),"-")</f>
        <v>-</v>
      </c>
      <c r="F152" s="13" t="str">
        <f>IFERROR(VLOOKUP(B152,'2.1 Bilan Fibres végétales 2023'!$A$5:$N$132,6,FALSE),"-")</f>
        <v>-</v>
      </c>
      <c r="G152" s="13" t="str">
        <f>IFERROR(VLOOKUP(B152,'2.1 Bilan Fibres végétales 2023'!$A$5:$N$132,7,FALSE),"-")</f>
        <v>-</v>
      </c>
      <c r="H152" s="13" t="str">
        <f>IFERROR(VLOOKUP(B152,'2.1 Bilan Fibres végétales 2023'!$A$5:$N$132,8,FALSE),"-")</f>
        <v>-</v>
      </c>
      <c r="I152" s="13" t="str">
        <f>IFERROR(VLOOKUP(B152,'2.1 Bilan Fibres végétales 2023'!$A$5:$N$132,9,FALSE),"-")</f>
        <v>-</v>
      </c>
      <c r="J152" s="13" t="str">
        <f>IFERROR(VLOOKUP(B152,'2.1 Bilan Fibres végétales 2023'!$A$5:$N$132,10,FALSE),"-")</f>
        <v>-</v>
      </c>
      <c r="K152" s="13" t="str">
        <f>IFERROR(VLOOKUP(B152,'2.1 Bilan Fibres végétales 2023'!$A$5:$N$132,11,FALSE),"-")</f>
        <v>-</v>
      </c>
      <c r="L152" s="13" t="str">
        <f>IFERROR(VLOOKUP(B152,'2.1 Bilan Fibres végétales 2023'!$A$5:$N$132,12,FALSE),"-")</f>
        <v>-</v>
      </c>
      <c r="M152" s="13" t="str">
        <f>IFERROR(VLOOKUP(B152,'2.1 Bilan Fibres végétales 2023'!$A$5:$N$132,13,FALSE),"-")</f>
        <v>-</v>
      </c>
      <c r="N152" s="13" t="str">
        <f>IFERROR(VLOOKUP(B152,'2.1 Bilan Fibres végétales 2023'!$A$5:$N$132,14,FALSE),"-")</f>
        <v>-</v>
      </c>
      <c r="O152" s="13" t="str">
        <f>IFERROR(VLOOKUP(B152,'3.1 Bilan Fibres animales 2023'!$C$6:$F$83,3,FALSE),"-")</f>
        <v>-</v>
      </c>
      <c r="P152" s="13" t="str">
        <f>IFERROR(VLOOKUP(B152,'3.1 Bilan Fibres animales 2023'!$C$6:$F$83,4,FALSE),"-")</f>
        <v>-</v>
      </c>
      <c r="Q152" s="13"/>
      <c r="R152" s="13" t="str">
        <f>IFERROR(VLOOKUP(B152,'4.1 Bilan peaux brutes (2023)'!$C$6:$AA$201,21,FALSE),"-")</f>
        <v>-</v>
      </c>
      <c r="S152" s="13" t="str">
        <f>IFERROR(VLOOKUP(B152,'4.1 Bilan peaux brutes (2023)'!$C$6:$AA$201,22,FALSE),"-")</f>
        <v>-</v>
      </c>
      <c r="T152" s="13" t="str">
        <f>IFERROR(VLOOKUP(B152,'4.1 Bilan peaux brutes (2023)'!$C$6:$AA$201,23,FALSE),"-")</f>
        <v>-</v>
      </c>
      <c r="U152" s="13" t="str">
        <f>IFERROR(VLOOKUP(B152,'4.1 Bilan peaux brutes (2023)'!$C$6:$AA$201,24,FALSE),"-")</f>
        <v>-</v>
      </c>
      <c r="V152" s="13" t="str">
        <f>IFERROR(VLOOKUP(B152,'4.1 Bilan peaux brutes (2023)'!$C$6:$AA$201,25,FALSE),"-")</f>
        <v>-</v>
      </c>
      <c r="W152" s="13" t="s">
        <v>785</v>
      </c>
      <c r="X152" s="13" t="s">
        <v>785</v>
      </c>
      <c r="Y152" s="13" t="s">
        <v>785</v>
      </c>
      <c r="Z152" s="13" t="s">
        <v>785</v>
      </c>
      <c r="AA152" s="13" t="s">
        <v>785</v>
      </c>
      <c r="AB152" s="13" t="s">
        <v>785</v>
      </c>
      <c r="AC152" s="13" t="s">
        <v>785</v>
      </c>
      <c r="AD152" s="13" t="s">
        <v>785</v>
      </c>
    </row>
    <row r="153" spans="2:30" x14ac:dyDescent="0.35">
      <c r="B153" s="13" t="s">
        <v>378</v>
      </c>
      <c r="C153" s="13">
        <f>IFERROR(VLOOKUP(B153,'2.1 Bilan Fibres végétales 2023'!$A$5:$N$132,3,FALSE),"-")</f>
        <v>45162</v>
      </c>
      <c r="D153" s="13" t="str">
        <f>IFERROR(VLOOKUP(B153,'2.1 Bilan Fibres végétales 2023'!$A$5:$N$132,4,FALSE),"-")</f>
        <v>-</v>
      </c>
      <c r="E153" s="13" t="str">
        <f>IFERROR(VLOOKUP(B153,'2.1 Bilan Fibres végétales 2023'!$A$5:$N$132,5,FALSE),"-")</f>
        <v>-</v>
      </c>
      <c r="F153" s="13" t="str">
        <f>IFERROR(VLOOKUP(B153,'2.1 Bilan Fibres végétales 2023'!$A$5:$N$132,6,FALSE),"-")</f>
        <v>-</v>
      </c>
      <c r="G153" s="13" t="str">
        <f>IFERROR(VLOOKUP(B153,'2.1 Bilan Fibres végétales 2023'!$A$5:$N$132,7,FALSE),"-")</f>
        <v>-</v>
      </c>
      <c r="H153" s="13" t="str">
        <f>IFERROR(VLOOKUP(B153,'2.1 Bilan Fibres végétales 2023'!$A$5:$N$132,8,FALSE),"-")</f>
        <v>-</v>
      </c>
      <c r="I153" s="13" t="str">
        <f>IFERROR(VLOOKUP(B153,'2.1 Bilan Fibres végétales 2023'!$A$5:$N$132,9,FALSE),"-")</f>
        <v>-</v>
      </c>
      <c r="J153" s="13" t="str">
        <f>IFERROR(VLOOKUP(B153,'2.1 Bilan Fibres végétales 2023'!$A$5:$N$132,10,FALSE),"-")</f>
        <v>-</v>
      </c>
      <c r="K153" s="13" t="str">
        <f>IFERROR(VLOOKUP(B153,'2.1 Bilan Fibres végétales 2023'!$A$5:$N$132,11,FALSE),"-")</f>
        <v>-</v>
      </c>
      <c r="L153" s="13" t="str">
        <f>IFERROR(VLOOKUP(B153,'2.1 Bilan Fibres végétales 2023'!$A$5:$N$132,12,FALSE),"-")</f>
        <v>-</v>
      </c>
      <c r="M153" s="13" t="str">
        <f>IFERROR(VLOOKUP(B153,'2.1 Bilan Fibres végétales 2023'!$A$5:$N$132,13,FALSE),"-")</f>
        <v>-</v>
      </c>
      <c r="N153" s="13" t="str">
        <f>IFERROR(VLOOKUP(B153,'2.1 Bilan Fibres végétales 2023'!$A$5:$N$132,14,FALSE),"-")</f>
        <v>-</v>
      </c>
      <c r="O153" s="13" t="str">
        <f>IFERROR(VLOOKUP(B153,'3.1 Bilan Fibres animales 2023'!$C$6:$F$83,3,FALSE),"-")</f>
        <v>-</v>
      </c>
      <c r="P153" s="13" t="str">
        <f>IFERROR(VLOOKUP(B153,'3.1 Bilan Fibres animales 2023'!$C$6:$F$83,4,FALSE),"-")</f>
        <v>-</v>
      </c>
      <c r="Q153" s="13"/>
      <c r="R153" s="13">
        <f>IFERROR(VLOOKUP(B153,'4.1 Bilan peaux brutes (2023)'!$C$6:$AA$201,21,FALSE),"-")</f>
        <v>4441.2267250000004</v>
      </c>
      <c r="S153" s="13">
        <f>IFERROR(VLOOKUP(B153,'4.1 Bilan peaux brutes (2023)'!$C$6:$AA$201,22,FALSE),"-")</f>
        <v>49.503600000000006</v>
      </c>
      <c r="T153" s="13">
        <f>IFERROR(VLOOKUP(B153,'4.1 Bilan peaux brutes (2023)'!$C$6:$AA$201,23,FALSE),"-")</f>
        <v>33.002400000000002</v>
      </c>
      <c r="U153" s="13">
        <f>IFERROR(VLOOKUP(B153,'4.1 Bilan peaux brutes (2023)'!$C$6:$AA$201,24,FALSE),"-")</f>
        <v>981.11580000000004</v>
      </c>
      <c r="V153" s="13">
        <f>IFERROR(VLOOKUP(B153,'4.1 Bilan peaux brutes (2023)'!$C$6:$AA$201,25,FALSE),"-")</f>
        <v>654.07720000000006</v>
      </c>
      <c r="W153" s="13" t="s">
        <v>785</v>
      </c>
      <c r="X153" s="13" t="s">
        <v>785</v>
      </c>
      <c r="Y153" s="13" t="s">
        <v>785</v>
      </c>
      <c r="Z153" s="13" t="s">
        <v>785</v>
      </c>
      <c r="AA153" s="13" t="s">
        <v>785</v>
      </c>
      <c r="AB153" s="13" t="s">
        <v>785</v>
      </c>
      <c r="AC153" s="13" t="s">
        <v>785</v>
      </c>
      <c r="AD153" s="13" t="s">
        <v>785</v>
      </c>
    </row>
    <row r="154" spans="2:30" x14ac:dyDescent="0.35">
      <c r="B154" s="13" t="s">
        <v>379</v>
      </c>
      <c r="C154" s="13">
        <f>IFERROR(VLOOKUP(B154,'2.1 Bilan Fibres végétales 2023'!$A$5:$N$132,3,FALSE),"-")</f>
        <v>31838</v>
      </c>
      <c r="D154" s="13">
        <f>IFERROR(VLOOKUP(B154,'2.1 Bilan Fibres végétales 2023'!$A$5:$N$132,4,FALSE),"-")</f>
        <v>2753.05</v>
      </c>
      <c r="E154" s="13" t="str">
        <f>IFERROR(VLOOKUP(B154,'2.1 Bilan Fibres végétales 2023'!$A$5:$N$132,5,FALSE),"-")</f>
        <v>-</v>
      </c>
      <c r="F154" s="13" t="str">
        <f>IFERROR(VLOOKUP(B154,'2.1 Bilan Fibres végétales 2023'!$A$5:$N$132,6,FALSE),"-")</f>
        <v>-</v>
      </c>
      <c r="G154" s="13" t="str">
        <f>IFERROR(VLOOKUP(B154,'2.1 Bilan Fibres végétales 2023'!$A$5:$N$132,7,FALSE),"-")</f>
        <v>-</v>
      </c>
      <c r="H154" s="13" t="str">
        <f>IFERROR(VLOOKUP(B154,'2.1 Bilan Fibres végétales 2023'!$A$5:$N$132,8,FALSE),"-")</f>
        <v>-</v>
      </c>
      <c r="I154" s="13" t="str">
        <f>IFERROR(VLOOKUP(B154,'2.1 Bilan Fibres végétales 2023'!$A$5:$N$132,9,FALSE),"-")</f>
        <v>-</v>
      </c>
      <c r="J154" s="13" t="str">
        <f>IFERROR(VLOOKUP(B154,'2.1 Bilan Fibres végétales 2023'!$A$5:$N$132,10,FALSE),"-")</f>
        <v>-</v>
      </c>
      <c r="K154" s="13" t="str">
        <f>IFERROR(VLOOKUP(B154,'2.1 Bilan Fibres végétales 2023'!$A$5:$N$132,11,FALSE),"-")</f>
        <v>-</v>
      </c>
      <c r="L154" s="13" t="str">
        <f>IFERROR(VLOOKUP(B154,'2.1 Bilan Fibres végétales 2023'!$A$5:$N$132,12,FALSE),"-")</f>
        <v>-</v>
      </c>
      <c r="M154" s="13" t="str">
        <f>IFERROR(VLOOKUP(B154,'2.1 Bilan Fibres végétales 2023'!$A$5:$N$132,13,FALSE),"-")</f>
        <v>-</v>
      </c>
      <c r="N154" s="13" t="str">
        <f>IFERROR(VLOOKUP(B154,'2.1 Bilan Fibres végétales 2023'!$A$5:$N$132,14,FALSE),"-")</f>
        <v>-</v>
      </c>
      <c r="O154" s="13">
        <f>IFERROR(VLOOKUP(B154,'3.1 Bilan Fibres animales 2023'!$C$6:$F$83,3,FALSE),"-")</f>
        <v>2851.52</v>
      </c>
      <c r="P154" s="13" t="str">
        <f>IFERROR(VLOOKUP(B154,'3.1 Bilan Fibres animales 2023'!$C$6:$F$83,4,FALSE),"-")</f>
        <v>-</v>
      </c>
      <c r="Q154" s="13"/>
      <c r="R154" s="13">
        <f>IFERROR(VLOOKUP(B154,'4.1 Bilan peaux brutes (2023)'!$C$6:$AA$201,21,FALSE),"-")</f>
        <v>8469.6392625000008</v>
      </c>
      <c r="S154" s="13">
        <f>IFERROR(VLOOKUP(B154,'4.1 Bilan peaux brutes (2023)'!$C$6:$AA$201,22,FALSE),"-")</f>
        <v>40.600200000000001</v>
      </c>
      <c r="T154" s="13">
        <f>IFERROR(VLOOKUP(B154,'4.1 Bilan peaux brutes (2023)'!$C$6:$AA$201,23,FALSE),"-")</f>
        <v>27.066800000000004</v>
      </c>
      <c r="U154" s="13">
        <f>IFERROR(VLOOKUP(B154,'4.1 Bilan peaux brutes (2023)'!$C$6:$AA$201,24,FALSE),"-")</f>
        <v>1714.0937999999999</v>
      </c>
      <c r="V154" s="13">
        <f>IFERROR(VLOOKUP(B154,'4.1 Bilan peaux brutes (2023)'!$C$6:$AA$201,25,FALSE),"-")</f>
        <v>1142.7292</v>
      </c>
      <c r="W154" s="13" t="s">
        <v>785</v>
      </c>
      <c r="X154" s="13" t="s">
        <v>785</v>
      </c>
      <c r="Y154" s="13" t="s">
        <v>785</v>
      </c>
      <c r="Z154" s="13" t="s">
        <v>785</v>
      </c>
      <c r="AA154" s="13" t="s">
        <v>785</v>
      </c>
      <c r="AB154" s="13" t="s">
        <v>785</v>
      </c>
      <c r="AC154" s="13" t="s">
        <v>785</v>
      </c>
      <c r="AD154" s="13" t="s">
        <v>785</v>
      </c>
    </row>
    <row r="156" spans="2:30" ht="28" customHeight="1" x14ac:dyDescent="0.35">
      <c r="B156" s="223" t="s">
        <v>693</v>
      </c>
      <c r="C156" s="182" t="s">
        <v>787</v>
      </c>
      <c r="D156" s="222"/>
      <c r="E156" s="222"/>
      <c r="F156" s="222"/>
      <c r="G156" s="222"/>
      <c r="H156" s="222"/>
      <c r="I156" s="222"/>
      <c r="J156" s="222"/>
      <c r="K156" s="222"/>
      <c r="L156" s="222"/>
      <c r="M156" s="222"/>
      <c r="N156" s="222"/>
      <c r="O156" s="222"/>
      <c r="P156" s="222"/>
      <c r="Q156" s="222"/>
      <c r="R156" s="222"/>
      <c r="S156" s="222"/>
      <c r="T156" s="222"/>
      <c r="U156" s="222"/>
      <c r="V156" s="183"/>
      <c r="W156" s="211" t="s">
        <v>50</v>
      </c>
      <c r="X156" s="211"/>
      <c r="Y156" s="211"/>
      <c r="Z156" s="211"/>
      <c r="AA156" s="211"/>
      <c r="AB156" s="211"/>
      <c r="AC156" s="211"/>
      <c r="AD156" s="211"/>
    </row>
    <row r="157" spans="2:30" ht="28" customHeight="1" x14ac:dyDescent="0.35">
      <c r="B157" s="223"/>
      <c r="C157" s="182">
        <f>SUM(C159:V159)</f>
        <v>42016320.521699987</v>
      </c>
      <c r="D157" s="222"/>
      <c r="E157" s="222"/>
      <c r="F157" s="222"/>
      <c r="G157" s="222"/>
      <c r="H157" s="222"/>
      <c r="I157" s="222"/>
      <c r="J157" s="222"/>
      <c r="K157" s="222"/>
      <c r="L157" s="222"/>
      <c r="M157" s="222"/>
      <c r="N157" s="222"/>
      <c r="O157" s="222"/>
      <c r="P157" s="222"/>
      <c r="Q157" s="222"/>
      <c r="R157" s="222"/>
      <c r="S157" s="222"/>
      <c r="T157" s="222"/>
      <c r="U157" s="222"/>
      <c r="V157" s="183"/>
      <c r="W157" s="208">
        <f>SUM(W159:AD159)</f>
        <v>91231399.999999985</v>
      </c>
      <c r="X157" s="209"/>
      <c r="Y157" s="209"/>
      <c r="Z157" s="209"/>
      <c r="AA157" s="209"/>
      <c r="AB157" s="209"/>
      <c r="AC157" s="209"/>
      <c r="AD157" s="210"/>
    </row>
    <row r="158" spans="2:30" ht="28" customHeight="1" x14ac:dyDescent="0.35">
      <c r="B158" s="223"/>
      <c r="C158" s="183" t="s">
        <v>1</v>
      </c>
      <c r="D158" s="224"/>
      <c r="E158" s="224"/>
      <c r="F158" s="224"/>
      <c r="G158" s="224"/>
      <c r="H158" s="224"/>
      <c r="I158" s="224"/>
      <c r="J158" s="224"/>
      <c r="K158" s="224"/>
      <c r="L158" s="224"/>
      <c r="M158" s="224"/>
      <c r="N158" s="224"/>
      <c r="O158" s="224" t="s">
        <v>7</v>
      </c>
      <c r="P158" s="224"/>
      <c r="Q158" s="182" t="s">
        <v>791</v>
      </c>
      <c r="R158" s="222"/>
      <c r="S158" s="222"/>
      <c r="T158" s="222"/>
      <c r="U158" s="222"/>
      <c r="V158" s="183"/>
      <c r="W158" s="211" t="s">
        <v>9</v>
      </c>
      <c r="X158" s="211"/>
      <c r="Y158" s="211"/>
      <c r="Z158" s="211"/>
      <c r="AA158" s="211" t="s">
        <v>72</v>
      </c>
      <c r="AB158" s="211"/>
      <c r="AC158" s="211"/>
      <c r="AD158" s="211"/>
    </row>
    <row r="159" spans="2:30" ht="28" customHeight="1" x14ac:dyDescent="0.35">
      <c r="B159" s="223"/>
      <c r="C159" s="182">
        <f>SUM(C161:N161)</f>
        <v>31978033.619999994</v>
      </c>
      <c r="D159" s="222"/>
      <c r="E159" s="222"/>
      <c r="F159" s="222"/>
      <c r="G159" s="222"/>
      <c r="H159" s="222"/>
      <c r="I159" s="222"/>
      <c r="J159" s="222"/>
      <c r="K159" s="222"/>
      <c r="L159" s="222"/>
      <c r="M159" s="222"/>
      <c r="N159" s="183"/>
      <c r="O159" s="182">
        <f>SUM(O161:P161)</f>
        <v>1825813.5</v>
      </c>
      <c r="P159" s="183"/>
      <c r="Q159" s="225">
        <f>SUM(Q161:V161)</f>
        <v>8212473.4016999956</v>
      </c>
      <c r="R159" s="226"/>
      <c r="S159" s="226"/>
      <c r="T159" s="226"/>
      <c r="U159" s="226"/>
      <c r="V159" s="227"/>
      <c r="W159" s="208">
        <f>SUM(W161:Z161)</f>
        <v>83353399.999999985</v>
      </c>
      <c r="X159" s="209"/>
      <c r="Y159" s="209"/>
      <c r="Z159" s="210"/>
      <c r="AA159" s="208">
        <f>SUM(AA161:AD161)</f>
        <v>7878000</v>
      </c>
      <c r="AB159" s="209"/>
      <c r="AC159" s="209"/>
      <c r="AD159" s="210"/>
    </row>
    <row r="160" spans="2:30" ht="28" customHeight="1" x14ac:dyDescent="0.35">
      <c r="B160" s="223"/>
      <c r="C160" s="153" t="s">
        <v>84</v>
      </c>
      <c r="D160" s="154" t="s">
        <v>87</v>
      </c>
      <c r="E160" s="154" t="s">
        <v>2</v>
      </c>
      <c r="F160" s="154" t="s">
        <v>91</v>
      </c>
      <c r="G160" s="154" t="s">
        <v>757</v>
      </c>
      <c r="H160" s="154" t="s">
        <v>94</v>
      </c>
      <c r="I160" s="154" t="s">
        <v>758</v>
      </c>
      <c r="J160" s="154" t="s">
        <v>759</v>
      </c>
      <c r="K160" s="154" t="s">
        <v>5</v>
      </c>
      <c r="L160" s="154" t="s">
        <v>6</v>
      </c>
      <c r="M160" s="154" t="s">
        <v>689</v>
      </c>
      <c r="N160" s="154" t="s">
        <v>760</v>
      </c>
      <c r="O160" s="154" t="s">
        <v>418</v>
      </c>
      <c r="P160" s="154" t="s">
        <v>694</v>
      </c>
      <c r="Q160" s="154" t="s">
        <v>425</v>
      </c>
      <c r="R160" s="154" t="s">
        <v>535</v>
      </c>
      <c r="S160" s="154" t="s">
        <v>790</v>
      </c>
      <c r="T160" s="154" t="s">
        <v>542</v>
      </c>
      <c r="U160" s="154" t="s">
        <v>421</v>
      </c>
      <c r="V160" s="154" t="s">
        <v>541</v>
      </c>
      <c r="W160" s="34" t="s">
        <v>761</v>
      </c>
      <c r="X160" s="34" t="s">
        <v>762</v>
      </c>
      <c r="Y160" s="34" t="s">
        <v>446</v>
      </c>
      <c r="Z160" s="34" t="s">
        <v>766</v>
      </c>
      <c r="AA160" s="34" t="s">
        <v>763</v>
      </c>
      <c r="AB160" s="34" t="s">
        <v>764</v>
      </c>
      <c r="AC160" s="34" t="s">
        <v>14</v>
      </c>
      <c r="AD160" s="34" t="s">
        <v>765</v>
      </c>
    </row>
    <row r="161" spans="2:30" ht="28" customHeight="1" x14ac:dyDescent="0.35">
      <c r="B161" s="223"/>
      <c r="C161" s="13">
        <f>SUM(C7:C154)</f>
        <v>24113637</v>
      </c>
      <c r="D161" s="13">
        <f t="shared" ref="D161:AD161" si="0">SUM(D7:D154)</f>
        <v>3693759.5899999994</v>
      </c>
      <c r="E161" s="13">
        <f t="shared" si="0"/>
        <v>1809251.38</v>
      </c>
      <c r="F161" s="13">
        <f t="shared" si="0"/>
        <v>636696.12000000011</v>
      </c>
      <c r="G161" s="13">
        <f t="shared" si="0"/>
        <v>708536</v>
      </c>
      <c r="H161" s="13">
        <f t="shared" si="0"/>
        <v>314546.07999999996</v>
      </c>
      <c r="I161" s="13">
        <f t="shared" si="0"/>
        <v>237421.05999999997</v>
      </c>
      <c r="J161" s="13">
        <f t="shared" si="0"/>
        <v>227908.22000000003</v>
      </c>
      <c r="K161" s="13">
        <f t="shared" si="0"/>
        <v>108434.47</v>
      </c>
      <c r="L161" s="13">
        <f t="shared" si="0"/>
        <v>78184.37</v>
      </c>
      <c r="M161" s="13">
        <f t="shared" si="0"/>
        <v>40221.859999999993</v>
      </c>
      <c r="N161" s="13">
        <f t="shared" si="0"/>
        <v>9437.4699999999993</v>
      </c>
      <c r="O161" s="13">
        <f t="shared" si="0"/>
        <v>1731825.04</v>
      </c>
      <c r="P161" s="13">
        <f>SUM(P7:P154)</f>
        <v>93988.459999999992</v>
      </c>
      <c r="Q161" s="152">
        <f>SUM(Q7:Q154)</f>
        <v>6124331.4068124956</v>
      </c>
      <c r="R161" s="152">
        <f>SUM(R7:R154)</f>
        <v>833238.05288750003</v>
      </c>
      <c r="S161" s="152">
        <f t="shared" ref="S161:V161" si="1">SUM(S7:S154)</f>
        <v>420002.21760000003</v>
      </c>
      <c r="T161" s="152">
        <f t="shared" si="1"/>
        <v>280001.47840000008</v>
      </c>
      <c r="U161" s="152">
        <f t="shared" si="1"/>
        <v>332940.14759999997</v>
      </c>
      <c r="V161" s="152">
        <f t="shared" si="1"/>
        <v>221960.09839999996</v>
      </c>
      <c r="W161" s="13">
        <f t="shared" si="0"/>
        <v>71810999.999999985</v>
      </c>
      <c r="X161" s="13">
        <f t="shared" si="0"/>
        <v>6767000</v>
      </c>
      <c r="Y161" s="13">
        <f t="shared" si="0"/>
        <v>3161300</v>
      </c>
      <c r="Z161" s="13">
        <f t="shared" si="0"/>
        <v>1614100</v>
      </c>
      <c r="AA161" s="13">
        <f t="shared" si="0"/>
        <v>6363000</v>
      </c>
      <c r="AB161" s="13">
        <f t="shared" si="0"/>
        <v>202000</v>
      </c>
      <c r="AC161" s="13">
        <f t="shared" si="0"/>
        <v>303000</v>
      </c>
      <c r="AD161" s="13">
        <f t="shared" si="0"/>
        <v>1010000</v>
      </c>
    </row>
  </sheetData>
  <sortState xmlns:xlrd2="http://schemas.microsoft.com/office/spreadsheetml/2017/richdata2" ref="B8:B220">
    <sortCondition ref="B193:B220"/>
  </sortState>
  <mergeCells count="24">
    <mergeCell ref="W3:AD3"/>
    <mergeCell ref="W4:Z4"/>
    <mergeCell ref="AA4:AD4"/>
    <mergeCell ref="W6:AD6"/>
    <mergeCell ref="C2:AD2"/>
    <mergeCell ref="C4:N4"/>
    <mergeCell ref="O4:P4"/>
    <mergeCell ref="C3:V3"/>
    <mergeCell ref="Q4:V4"/>
    <mergeCell ref="C157:V157"/>
    <mergeCell ref="B156:B161"/>
    <mergeCell ref="W156:AD156"/>
    <mergeCell ref="AA158:AD158"/>
    <mergeCell ref="W158:Z158"/>
    <mergeCell ref="O158:P158"/>
    <mergeCell ref="C158:N158"/>
    <mergeCell ref="AA159:AD159"/>
    <mergeCell ref="W159:Z159"/>
    <mergeCell ref="O159:P159"/>
    <mergeCell ref="C159:N159"/>
    <mergeCell ref="W157:AD157"/>
    <mergeCell ref="C156:V156"/>
    <mergeCell ref="Q159:V159"/>
    <mergeCell ref="Q158:V158"/>
  </mergeCells>
  <conditionalFormatting sqref="B7:B154">
    <cfRule type="duplicateValues" dxfId="0" priority="1"/>
  </conditionalFormatting>
  <pageMargins left="0.7" right="0.7" top="0.75" bottom="0.75" header="0.3" footer="0.3"/>
  <drawing r:id="rId1"/>
  <legacy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C3CB7-9A0E-4793-B780-ED7A8402FA85}">
  <sheetPr>
    <tabColor theme="0" tint="-0.14999847407452621"/>
  </sheetPr>
  <dimension ref="B2:K35"/>
  <sheetViews>
    <sheetView workbookViewId="0">
      <selection activeCell="E24" sqref="E24"/>
    </sheetView>
  </sheetViews>
  <sheetFormatPr baseColWidth="10" defaultRowHeight="14.5" x14ac:dyDescent="0.35"/>
  <cols>
    <col min="2" max="2" width="20.453125" customWidth="1"/>
    <col min="3" max="3" width="51.90625" customWidth="1"/>
    <col min="4" max="4" width="42.08984375" customWidth="1"/>
    <col min="5" max="7" width="20.81640625" customWidth="1"/>
    <col min="8" max="8" width="24.81640625" customWidth="1"/>
  </cols>
  <sheetData>
    <row r="2" spans="2:11" x14ac:dyDescent="0.35">
      <c r="C2" t="s">
        <v>491</v>
      </c>
      <c r="D2" t="s">
        <v>492</v>
      </c>
      <c r="E2" t="s">
        <v>497</v>
      </c>
      <c r="G2" t="s">
        <v>709</v>
      </c>
      <c r="H2" t="s">
        <v>506</v>
      </c>
      <c r="I2" t="s">
        <v>507</v>
      </c>
      <c r="K2" t="s">
        <v>511</v>
      </c>
    </row>
    <row r="3" spans="2:11" x14ac:dyDescent="0.35">
      <c r="I3" t="s">
        <v>509</v>
      </c>
      <c r="J3" t="s">
        <v>508</v>
      </c>
    </row>
    <row r="4" spans="2:11" x14ac:dyDescent="0.35">
      <c r="B4" t="s">
        <v>519</v>
      </c>
      <c r="C4" t="s">
        <v>701</v>
      </c>
    </row>
    <row r="6" spans="2:11" x14ac:dyDescent="0.35">
      <c r="B6" t="s">
        <v>520</v>
      </c>
    </row>
    <row r="7" spans="2:11" x14ac:dyDescent="0.35">
      <c r="B7" t="s">
        <v>79</v>
      </c>
    </row>
    <row r="8" spans="2:11" x14ac:dyDescent="0.35">
      <c r="B8" t="s">
        <v>522</v>
      </c>
    </row>
    <row r="9" spans="2:11" x14ac:dyDescent="0.35">
      <c r="B9" t="s">
        <v>418</v>
      </c>
      <c r="C9" t="s">
        <v>714</v>
      </c>
      <c r="D9" t="s">
        <v>719</v>
      </c>
    </row>
    <row r="10" spans="2:11" x14ac:dyDescent="0.35">
      <c r="C10" t="s">
        <v>715</v>
      </c>
      <c r="D10" t="s">
        <v>719</v>
      </c>
    </row>
    <row r="11" spans="2:11" x14ac:dyDescent="0.35">
      <c r="C11" t="s">
        <v>716</v>
      </c>
      <c r="D11" t="s">
        <v>717</v>
      </c>
    </row>
    <row r="12" spans="2:11" x14ac:dyDescent="0.35">
      <c r="C12" t="s">
        <v>718</v>
      </c>
      <c r="D12" t="s">
        <v>719</v>
      </c>
    </row>
    <row r="13" spans="2:11" ht="29" x14ac:dyDescent="0.35">
      <c r="C13" s="77" t="s">
        <v>720</v>
      </c>
      <c r="D13" t="s">
        <v>721</v>
      </c>
    </row>
    <row r="14" spans="2:11" x14ac:dyDescent="0.35">
      <c r="C14" s="77" t="s">
        <v>722</v>
      </c>
    </row>
    <row r="15" spans="2:11" x14ac:dyDescent="0.35">
      <c r="C15" s="77" t="s">
        <v>723</v>
      </c>
    </row>
    <row r="16" spans="2:11" x14ac:dyDescent="0.35">
      <c r="C16" s="77"/>
    </row>
    <row r="17" spans="2:10" x14ac:dyDescent="0.35">
      <c r="B17" t="s">
        <v>694</v>
      </c>
      <c r="C17" t="s">
        <v>695</v>
      </c>
      <c r="D17" t="s">
        <v>696</v>
      </c>
      <c r="E17" t="s">
        <v>498</v>
      </c>
      <c r="F17" t="s">
        <v>697</v>
      </c>
      <c r="G17" t="s">
        <v>710</v>
      </c>
      <c r="H17" t="s">
        <v>698</v>
      </c>
    </row>
    <row r="18" spans="2:10" x14ac:dyDescent="0.35">
      <c r="C18" t="s">
        <v>699</v>
      </c>
    </row>
    <row r="19" spans="2:10" x14ac:dyDescent="0.35">
      <c r="C19" t="s">
        <v>700</v>
      </c>
    </row>
    <row r="20" spans="2:10" x14ac:dyDescent="0.35">
      <c r="C20" t="s">
        <v>702</v>
      </c>
    </row>
    <row r="21" spans="2:10" x14ac:dyDescent="0.35">
      <c r="C21" t="s">
        <v>703</v>
      </c>
    </row>
    <row r="22" spans="2:10" x14ac:dyDescent="0.35">
      <c r="C22" t="s">
        <v>704</v>
      </c>
    </row>
    <row r="23" spans="2:10" x14ac:dyDescent="0.35">
      <c r="C23" s="111" t="s">
        <v>705</v>
      </c>
      <c r="D23" t="s">
        <v>706</v>
      </c>
      <c r="E23" t="s">
        <v>498</v>
      </c>
    </row>
    <row r="24" spans="2:10" x14ac:dyDescent="0.35">
      <c r="C24" s="111" t="s">
        <v>707</v>
      </c>
      <c r="E24" t="s">
        <v>708</v>
      </c>
    </row>
    <row r="25" spans="2:10" x14ac:dyDescent="0.35">
      <c r="B25" t="s">
        <v>521</v>
      </c>
    </row>
    <row r="26" spans="2:10" x14ac:dyDescent="0.35">
      <c r="B26" t="s">
        <v>488</v>
      </c>
    </row>
    <row r="27" spans="2:10" x14ac:dyDescent="0.35">
      <c r="B27" t="s">
        <v>489</v>
      </c>
    </row>
    <row r="28" spans="2:10" x14ac:dyDescent="0.35">
      <c r="B28" t="s">
        <v>490</v>
      </c>
      <c r="C28" t="s">
        <v>493</v>
      </c>
      <c r="D28" t="s">
        <v>501</v>
      </c>
      <c r="E28" t="s">
        <v>498</v>
      </c>
      <c r="I28" s="79"/>
    </row>
    <row r="29" spans="2:10" x14ac:dyDescent="0.35">
      <c r="C29" t="s">
        <v>494</v>
      </c>
      <c r="D29" t="s">
        <v>501</v>
      </c>
      <c r="E29" t="s">
        <v>498</v>
      </c>
      <c r="I29" s="79"/>
    </row>
    <row r="30" spans="2:10" x14ac:dyDescent="0.35">
      <c r="C30" t="s">
        <v>495</v>
      </c>
      <c r="D30" t="s">
        <v>501</v>
      </c>
      <c r="E30" t="s">
        <v>498</v>
      </c>
      <c r="I30" s="79"/>
    </row>
    <row r="31" spans="2:10" x14ac:dyDescent="0.35">
      <c r="C31" t="s">
        <v>496</v>
      </c>
      <c r="D31" t="s">
        <v>503</v>
      </c>
      <c r="E31" t="s">
        <v>499</v>
      </c>
      <c r="I31" s="79"/>
    </row>
    <row r="32" spans="2:10" x14ac:dyDescent="0.35">
      <c r="C32" t="s">
        <v>500</v>
      </c>
      <c r="D32" t="s">
        <v>504</v>
      </c>
      <c r="E32" t="s">
        <v>515</v>
      </c>
      <c r="H32" s="80" t="s">
        <v>518</v>
      </c>
      <c r="I32" s="78"/>
      <c r="J32" t="s">
        <v>517</v>
      </c>
    </row>
    <row r="33" spans="3:10" x14ac:dyDescent="0.35">
      <c r="C33" t="s">
        <v>502</v>
      </c>
      <c r="D33" t="s">
        <v>505</v>
      </c>
      <c r="E33" t="s">
        <v>498</v>
      </c>
      <c r="H33" s="80" t="s">
        <v>525</v>
      </c>
      <c r="I33" s="78"/>
      <c r="J33" t="s">
        <v>510</v>
      </c>
    </row>
    <row r="34" spans="3:10" ht="29" x14ac:dyDescent="0.35">
      <c r="C34" t="s">
        <v>512</v>
      </c>
      <c r="D34" t="s">
        <v>513</v>
      </c>
      <c r="E34" t="s">
        <v>514</v>
      </c>
      <c r="H34" s="77" t="s">
        <v>526</v>
      </c>
      <c r="I34" s="78"/>
      <c r="J34" t="s">
        <v>516</v>
      </c>
    </row>
    <row r="35" spans="3:10" x14ac:dyDescent="0.35">
      <c r="C35" t="s">
        <v>524</v>
      </c>
      <c r="D35" t="s">
        <v>523</v>
      </c>
    </row>
  </sheetData>
  <hyperlinks>
    <hyperlink ref="H32" r:id="rId1" xr:uid="{43B8DBAF-1293-4878-AEE6-CF51CE59E7B7}"/>
    <hyperlink ref="H33" r:id="rId2" xr:uid="{1562A7B5-12B9-4671-97F2-471BA85DFED7}"/>
  </hyperlinks>
  <pageMargins left="0.7" right="0.7" top="0.75" bottom="0.75" header="0.3" footer="0.3"/>
  <pageSetup paperSize="9" orientation="portrait" r:id="rId3"/>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F5336-DE67-4947-8140-1733FC588950}">
  <sheetPr>
    <tabColor theme="0" tint="-0.14999847407452621"/>
  </sheetPr>
  <dimension ref="B1:E26"/>
  <sheetViews>
    <sheetView topLeftCell="C11" workbookViewId="0">
      <selection activeCell="E24" sqref="E24"/>
    </sheetView>
  </sheetViews>
  <sheetFormatPr baseColWidth="10" defaultColWidth="10.81640625" defaultRowHeight="14.5" x14ac:dyDescent="0.35"/>
  <cols>
    <col min="1" max="1" width="15" style="32" customWidth="1"/>
    <col min="2" max="2" width="25" style="32" customWidth="1"/>
    <col min="3" max="3" width="57.54296875" style="32" customWidth="1"/>
    <col min="4" max="4" width="72.453125" style="32" customWidth="1"/>
    <col min="5" max="5" width="62.90625" style="32" customWidth="1"/>
    <col min="6" max="16384" width="10.81640625" style="32"/>
  </cols>
  <sheetData>
    <row r="1" spans="2:5" ht="46.5" customHeight="1" x14ac:dyDescent="0.35"/>
    <row r="2" spans="2:5" ht="30.65" customHeight="1" x14ac:dyDescent="0.35">
      <c r="B2" s="30" t="s">
        <v>0</v>
      </c>
      <c r="C2" s="30" t="s">
        <v>32</v>
      </c>
      <c r="D2" s="30" t="s">
        <v>33</v>
      </c>
      <c r="E2" s="32" t="s">
        <v>487</v>
      </c>
    </row>
    <row r="3" spans="2:5" ht="35.5" customHeight="1" x14ac:dyDescent="0.35">
      <c r="B3" s="30" t="s">
        <v>34</v>
      </c>
      <c r="C3" s="30" t="s">
        <v>35</v>
      </c>
      <c r="D3" s="30" t="s">
        <v>36</v>
      </c>
    </row>
    <row r="4" spans="2:5" ht="35.5" customHeight="1" x14ac:dyDescent="0.35">
      <c r="B4" s="237" t="s">
        <v>37</v>
      </c>
      <c r="C4" s="30" t="s">
        <v>38</v>
      </c>
      <c r="D4" s="30" t="s">
        <v>1</v>
      </c>
    </row>
    <row r="5" spans="2:5" ht="35.5" customHeight="1" x14ac:dyDescent="0.35">
      <c r="B5" s="238"/>
      <c r="C5" s="30" t="s">
        <v>38</v>
      </c>
      <c r="D5" s="30" t="s">
        <v>7</v>
      </c>
    </row>
    <row r="6" spans="2:5" ht="35.5" customHeight="1" x14ac:dyDescent="0.35">
      <c r="B6" s="237" t="s">
        <v>39</v>
      </c>
      <c r="C6" s="30" t="s">
        <v>40</v>
      </c>
      <c r="D6" s="30" t="s">
        <v>41</v>
      </c>
    </row>
    <row r="7" spans="2:5" ht="35.5" customHeight="1" x14ac:dyDescent="0.35">
      <c r="B7" s="239"/>
      <c r="C7" s="30" t="s">
        <v>42</v>
      </c>
      <c r="D7" s="30" t="s">
        <v>43</v>
      </c>
    </row>
    <row r="8" spans="2:5" ht="35.5" customHeight="1" x14ac:dyDescent="0.35">
      <c r="B8" s="239"/>
      <c r="C8" s="30" t="s">
        <v>44</v>
      </c>
      <c r="D8" s="30" t="s">
        <v>45</v>
      </c>
    </row>
    <row r="9" spans="2:5" ht="35.5" customHeight="1" x14ac:dyDescent="0.35">
      <c r="B9" s="239"/>
      <c r="C9" s="30" t="s">
        <v>46</v>
      </c>
      <c r="D9" s="30" t="s">
        <v>47</v>
      </c>
    </row>
    <row r="10" spans="2:5" ht="35.5" customHeight="1" x14ac:dyDescent="0.35">
      <c r="B10" s="238"/>
      <c r="C10" s="30" t="s">
        <v>48</v>
      </c>
      <c r="D10" s="30" t="s">
        <v>49</v>
      </c>
    </row>
    <row r="11" spans="2:5" ht="35.5" customHeight="1" x14ac:dyDescent="0.35">
      <c r="B11" s="237" t="s">
        <v>50</v>
      </c>
      <c r="C11" s="30" t="s">
        <v>51</v>
      </c>
      <c r="D11" s="30" t="s">
        <v>52</v>
      </c>
    </row>
    <row r="12" spans="2:5" ht="35.5" customHeight="1" x14ac:dyDescent="0.35">
      <c r="B12" s="239"/>
      <c r="C12" s="30" t="s">
        <v>53</v>
      </c>
      <c r="D12" s="30" t="s">
        <v>54</v>
      </c>
    </row>
    <row r="13" spans="2:5" ht="35.5" customHeight="1" x14ac:dyDescent="0.35">
      <c r="B13" s="239"/>
      <c r="C13" s="30" t="s">
        <v>55</v>
      </c>
      <c r="D13" s="30" t="s">
        <v>56</v>
      </c>
    </row>
    <row r="14" spans="2:5" ht="35.5" customHeight="1" x14ac:dyDescent="0.35">
      <c r="B14" s="238"/>
      <c r="C14" s="30" t="s">
        <v>57</v>
      </c>
      <c r="D14" s="30" t="s">
        <v>58</v>
      </c>
    </row>
    <row r="15" spans="2:5" ht="35.5" customHeight="1" x14ac:dyDescent="0.35">
      <c r="B15" s="237" t="s">
        <v>9</v>
      </c>
      <c r="C15" s="30" t="s">
        <v>59</v>
      </c>
      <c r="D15" s="30" t="s">
        <v>60</v>
      </c>
    </row>
    <row r="16" spans="2:5" ht="35.5" customHeight="1" x14ac:dyDescent="0.35">
      <c r="B16" s="239"/>
      <c r="C16" s="30" t="s">
        <v>51</v>
      </c>
      <c r="D16" s="30" t="s">
        <v>61</v>
      </c>
    </row>
    <row r="17" spans="2:4" ht="35.5" customHeight="1" x14ac:dyDescent="0.35">
      <c r="B17" s="239"/>
      <c r="C17" s="30" t="s">
        <v>62</v>
      </c>
      <c r="D17" s="30" t="s">
        <v>63</v>
      </c>
    </row>
    <row r="18" spans="2:4" ht="35.5" customHeight="1" x14ac:dyDescent="0.35">
      <c r="B18" s="239"/>
      <c r="C18" s="30" t="s">
        <v>64</v>
      </c>
      <c r="D18" s="30" t="s">
        <v>65</v>
      </c>
    </row>
    <row r="19" spans="2:4" ht="35.5" customHeight="1" x14ac:dyDescent="0.35">
      <c r="B19" s="239"/>
      <c r="C19" s="30" t="s">
        <v>66</v>
      </c>
      <c r="D19" s="30" t="s">
        <v>67</v>
      </c>
    </row>
    <row r="20" spans="2:4" ht="35.5" customHeight="1" x14ac:dyDescent="0.35">
      <c r="B20" s="239"/>
      <c r="C20" s="30" t="s">
        <v>68</v>
      </c>
      <c r="D20" s="30" t="s">
        <v>69</v>
      </c>
    </row>
    <row r="21" spans="2:4" ht="35.5" customHeight="1" x14ac:dyDescent="0.35">
      <c r="B21" s="238"/>
      <c r="C21" s="30" t="s">
        <v>70</v>
      </c>
      <c r="D21" s="30" t="s">
        <v>71</v>
      </c>
    </row>
    <row r="22" spans="2:4" ht="35.5" customHeight="1" x14ac:dyDescent="0.35">
      <c r="B22" s="237" t="s">
        <v>72</v>
      </c>
      <c r="C22" s="30" t="s">
        <v>59</v>
      </c>
      <c r="D22" s="30" t="s">
        <v>60</v>
      </c>
    </row>
    <row r="23" spans="2:4" ht="35.5" customHeight="1" x14ac:dyDescent="0.35">
      <c r="B23" s="239"/>
      <c r="C23" s="30" t="s">
        <v>62</v>
      </c>
      <c r="D23" s="30" t="s">
        <v>63</v>
      </c>
    </row>
    <row r="24" spans="2:4" ht="35.5" customHeight="1" x14ac:dyDescent="0.35">
      <c r="B24" s="239"/>
      <c r="C24" s="30" t="s">
        <v>73</v>
      </c>
      <c r="D24" s="30" t="s">
        <v>74</v>
      </c>
    </row>
    <row r="25" spans="2:4" ht="35.5" customHeight="1" x14ac:dyDescent="0.35">
      <c r="B25" s="239"/>
      <c r="C25" s="30" t="s">
        <v>66</v>
      </c>
      <c r="D25" s="30" t="s">
        <v>67</v>
      </c>
    </row>
    <row r="26" spans="2:4" ht="35.5" customHeight="1" x14ac:dyDescent="0.35">
      <c r="B26" s="238"/>
      <c r="C26" s="30" t="s">
        <v>70</v>
      </c>
      <c r="D26" s="30" t="s">
        <v>75</v>
      </c>
    </row>
  </sheetData>
  <mergeCells count="5">
    <mergeCell ref="B4:B5"/>
    <mergeCell ref="B6:B10"/>
    <mergeCell ref="B11:B14"/>
    <mergeCell ref="B15:B21"/>
    <mergeCell ref="B22:B26"/>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1ED85-AAF0-49F3-911A-CCB99DDBF933}">
  <sheetPr>
    <tabColor theme="9" tint="0.79998168889431442"/>
  </sheetPr>
  <dimension ref="B1:I91"/>
  <sheetViews>
    <sheetView topLeftCell="D1" workbookViewId="0">
      <selection activeCell="E12" sqref="E12"/>
    </sheetView>
  </sheetViews>
  <sheetFormatPr baseColWidth="10" defaultRowHeight="14.5" x14ac:dyDescent="0.35"/>
  <cols>
    <col min="1" max="1" width="13.36328125" style="5" customWidth="1"/>
    <col min="2" max="2" width="19.54296875" style="5" customWidth="1"/>
    <col min="3" max="3" width="26.6328125" style="5" customWidth="1"/>
    <col min="4" max="4" width="24.54296875" style="5" customWidth="1"/>
    <col min="5" max="5" width="39.26953125" style="5" customWidth="1"/>
    <col min="6" max="6" width="24.54296875" style="5" customWidth="1"/>
    <col min="7" max="7" width="12.7265625" style="5" customWidth="1"/>
    <col min="8" max="8" width="11.1796875" style="5" customWidth="1"/>
    <col min="9" max="16384" width="10.90625" style="5"/>
  </cols>
  <sheetData>
    <row r="1" spans="2:9" ht="67.5" customHeight="1" x14ac:dyDescent="0.35">
      <c r="B1" s="125" t="s">
        <v>740</v>
      </c>
      <c r="H1" s="124" t="s">
        <v>692</v>
      </c>
    </row>
    <row r="2" spans="2:9" ht="58.5" customHeight="1" x14ac:dyDescent="0.35">
      <c r="C2" s="166" t="s">
        <v>733</v>
      </c>
      <c r="D2" s="166"/>
      <c r="E2" s="166"/>
      <c r="F2" s="166"/>
      <c r="G2" s="120"/>
      <c r="I2" s="107"/>
    </row>
    <row r="3" spans="2:9" ht="60" customHeight="1" x14ac:dyDescent="0.35">
      <c r="C3" s="169" t="s">
        <v>384</v>
      </c>
      <c r="D3" s="169"/>
      <c r="E3" s="169"/>
      <c r="F3" s="169"/>
      <c r="H3" s="107"/>
    </row>
    <row r="4" spans="2:9" ht="20" customHeight="1" x14ac:dyDescent="0.35">
      <c r="C4" s="13" t="s">
        <v>381</v>
      </c>
      <c r="D4" s="13" t="s">
        <v>382</v>
      </c>
      <c r="E4" s="13" t="s">
        <v>380</v>
      </c>
      <c r="F4" s="13" t="s">
        <v>732</v>
      </c>
    </row>
    <row r="5" spans="2:9" ht="20" customHeight="1" x14ac:dyDescent="0.35">
      <c r="C5" s="13" t="s">
        <v>205</v>
      </c>
      <c r="D5" s="13">
        <v>40409.97</v>
      </c>
      <c r="E5" s="13" t="s">
        <v>387</v>
      </c>
      <c r="F5" s="13" t="str">
        <f>IF(E5="Valeur imputée par une agence réceptrice","Imputation agence",IF(E5="Chiffre officiel","Officiel",IF(E5="Valeur estimée","Estimation FAO",IF(E5="Valeur manquante","Manquant",IF(E5="Chiffre de source externE","Externe","?")))))</f>
        <v>Imputation agence</v>
      </c>
    </row>
    <row r="6" spans="2:9" ht="20" customHeight="1" x14ac:dyDescent="0.35">
      <c r="C6" s="13" t="s">
        <v>206</v>
      </c>
      <c r="D6" s="13">
        <v>16044.66</v>
      </c>
      <c r="E6" s="13" t="s">
        <v>387</v>
      </c>
      <c r="F6" s="13" t="str">
        <f t="shared" ref="F6:F69" si="0">IF(E6="Valeur imputée par une agence réceptrice","Imputation agence",IF(E6="Chiffre officiel","Officiel",IF(E6="Valeur estimée","Estimation FAO",IF(E6="Valeur manquante","Manquant",IF(E6="Chiffre de source externE","Externe","?")))))</f>
        <v>Imputation agence</v>
      </c>
    </row>
    <row r="7" spans="2:9" ht="20" customHeight="1" x14ac:dyDescent="0.35">
      <c r="C7" s="13" t="s">
        <v>207</v>
      </c>
      <c r="D7" s="13">
        <v>240.97</v>
      </c>
      <c r="E7" s="13" t="s">
        <v>387</v>
      </c>
      <c r="F7" s="13" t="str">
        <f t="shared" si="0"/>
        <v>Imputation agence</v>
      </c>
    </row>
    <row r="8" spans="2:9" ht="20" customHeight="1" x14ac:dyDescent="0.35">
      <c r="C8" s="13" t="s">
        <v>208</v>
      </c>
      <c r="D8" s="13">
        <v>27.99</v>
      </c>
      <c r="E8" s="13" t="s">
        <v>387</v>
      </c>
      <c r="F8" s="13" t="str">
        <f t="shared" si="0"/>
        <v>Imputation agence</v>
      </c>
    </row>
    <row r="9" spans="2:9" ht="20" customHeight="1" x14ac:dyDescent="0.35">
      <c r="C9" s="13" t="s">
        <v>211</v>
      </c>
      <c r="D9" s="13">
        <v>1100</v>
      </c>
      <c r="E9" s="13" t="s">
        <v>385</v>
      </c>
      <c r="F9" s="13" t="str">
        <f t="shared" si="0"/>
        <v>Externe</v>
      </c>
    </row>
    <row r="10" spans="2:9" ht="20" customHeight="1" x14ac:dyDescent="0.35">
      <c r="C10" s="13" t="s">
        <v>212</v>
      </c>
      <c r="D10" s="13">
        <v>30</v>
      </c>
      <c r="E10" s="13" t="s">
        <v>388</v>
      </c>
      <c r="F10" s="13" t="str">
        <f t="shared" si="0"/>
        <v>Estimation FAO</v>
      </c>
    </row>
    <row r="11" spans="2:9" ht="20" customHeight="1" x14ac:dyDescent="0.35">
      <c r="C11" s="13" t="s">
        <v>213</v>
      </c>
      <c r="D11" s="13">
        <v>295013.73</v>
      </c>
      <c r="E11" s="13" t="s">
        <v>387</v>
      </c>
      <c r="F11" s="13" t="str">
        <f t="shared" si="0"/>
        <v>Imputation agence</v>
      </c>
    </row>
    <row r="12" spans="2:9" ht="20" customHeight="1" x14ac:dyDescent="0.35">
      <c r="C12" s="13" t="s">
        <v>215</v>
      </c>
      <c r="D12" s="13">
        <v>1252480</v>
      </c>
      <c r="E12" s="13" t="s">
        <v>386</v>
      </c>
      <c r="F12" s="13" t="str">
        <f t="shared" si="0"/>
        <v>Officiel</v>
      </c>
    </row>
    <row r="13" spans="2:9" ht="20" customHeight="1" x14ac:dyDescent="0.35">
      <c r="C13" s="13" t="s">
        <v>217</v>
      </c>
      <c r="D13" s="13">
        <v>80545</v>
      </c>
      <c r="E13" s="13" t="s">
        <v>386</v>
      </c>
      <c r="F13" s="13" t="str">
        <f t="shared" si="0"/>
        <v>Officiel</v>
      </c>
    </row>
    <row r="14" spans="2:9" ht="20" customHeight="1" x14ac:dyDescent="0.35">
      <c r="C14" s="13" t="s">
        <v>220</v>
      </c>
      <c r="D14" s="13">
        <v>21100</v>
      </c>
      <c r="E14" s="13" t="s">
        <v>386</v>
      </c>
      <c r="F14" s="13" t="str">
        <f t="shared" si="0"/>
        <v>Officiel</v>
      </c>
    </row>
    <row r="15" spans="2:9" ht="20" customHeight="1" x14ac:dyDescent="0.35">
      <c r="C15" s="13" t="s">
        <v>224</v>
      </c>
      <c r="D15" s="13">
        <v>219130.43</v>
      </c>
      <c r="E15" s="13" t="s">
        <v>387</v>
      </c>
      <c r="F15" s="13" t="str">
        <f t="shared" si="0"/>
        <v>Imputation agence</v>
      </c>
    </row>
    <row r="16" spans="2:9" ht="20" customHeight="1" x14ac:dyDescent="0.35">
      <c r="C16" s="13" t="s">
        <v>655</v>
      </c>
      <c r="D16" s="13">
        <v>2481</v>
      </c>
      <c r="E16" s="13" t="s">
        <v>386</v>
      </c>
      <c r="F16" s="13" t="str">
        <f t="shared" si="0"/>
        <v>Officiel</v>
      </c>
    </row>
    <row r="17" spans="3:6" ht="20" customHeight="1" x14ac:dyDescent="0.35">
      <c r="C17" s="13" t="s">
        <v>227</v>
      </c>
      <c r="D17" s="13">
        <v>295.41000000000003</v>
      </c>
      <c r="E17" s="13" t="s">
        <v>387</v>
      </c>
      <c r="F17" s="13" t="str">
        <f t="shared" si="0"/>
        <v>Imputation agence</v>
      </c>
    </row>
    <row r="18" spans="3:6" ht="20" customHeight="1" x14ac:dyDescent="0.35">
      <c r="C18" s="13" t="s">
        <v>228</v>
      </c>
      <c r="D18" s="13">
        <v>2923677.12</v>
      </c>
      <c r="E18" s="13" t="s">
        <v>386</v>
      </c>
      <c r="F18" s="13" t="str">
        <f t="shared" si="0"/>
        <v>Officiel</v>
      </c>
    </row>
    <row r="19" spans="3:6" ht="20" customHeight="1" x14ac:dyDescent="0.35">
      <c r="C19" s="13" t="s">
        <v>229</v>
      </c>
      <c r="D19" s="13">
        <v>490.59</v>
      </c>
      <c r="E19" s="13" t="s">
        <v>387</v>
      </c>
      <c r="F19" s="13" t="str">
        <f t="shared" si="0"/>
        <v>Imputation agence</v>
      </c>
    </row>
    <row r="20" spans="3:6" ht="20" customHeight="1" x14ac:dyDescent="0.35">
      <c r="C20" s="13" t="s">
        <v>230</v>
      </c>
      <c r="D20" s="13">
        <v>214864.58</v>
      </c>
      <c r="E20" s="13" t="s">
        <v>387</v>
      </c>
      <c r="F20" s="13" t="str">
        <f t="shared" si="0"/>
        <v>Imputation agence</v>
      </c>
    </row>
    <row r="21" spans="3:6" ht="20" customHeight="1" x14ac:dyDescent="0.35">
      <c r="C21" s="13" t="s">
        <v>231</v>
      </c>
      <c r="D21" s="13">
        <v>315.02999999999997</v>
      </c>
      <c r="E21" s="13" t="s">
        <v>387</v>
      </c>
      <c r="F21" s="13" t="str">
        <f t="shared" si="0"/>
        <v>Imputation agence</v>
      </c>
    </row>
    <row r="22" spans="3:6" ht="20" customHeight="1" x14ac:dyDescent="0.35">
      <c r="C22" s="13" t="s">
        <v>232</v>
      </c>
      <c r="D22" s="13">
        <v>78.400000000000006</v>
      </c>
      <c r="E22" s="13" t="s">
        <v>387</v>
      </c>
      <c r="F22" s="13" t="str">
        <f t="shared" si="0"/>
        <v>Imputation agence</v>
      </c>
    </row>
    <row r="23" spans="3:6" ht="20" customHeight="1" x14ac:dyDescent="0.35">
      <c r="C23" s="13" t="s">
        <v>233</v>
      </c>
      <c r="D23" s="13">
        <v>178500</v>
      </c>
      <c r="E23" s="13" t="s">
        <v>388</v>
      </c>
      <c r="F23" s="13" t="str">
        <f t="shared" si="0"/>
        <v>Estimation FAO</v>
      </c>
    </row>
    <row r="24" spans="3:6" ht="20" customHeight="1" x14ac:dyDescent="0.35">
      <c r="C24" s="13" t="s">
        <v>236</v>
      </c>
      <c r="D24" s="13">
        <v>5617900</v>
      </c>
      <c r="E24" s="13" t="s">
        <v>386</v>
      </c>
      <c r="F24" s="13" t="str">
        <f t="shared" si="0"/>
        <v>Officiel</v>
      </c>
    </row>
    <row r="25" spans="3:6" ht="20" customHeight="1" x14ac:dyDescent="0.35">
      <c r="C25" s="13" t="s">
        <v>239</v>
      </c>
      <c r="D25" s="13">
        <v>11920</v>
      </c>
      <c r="E25" s="13" t="s">
        <v>386</v>
      </c>
      <c r="F25" s="13" t="str">
        <f t="shared" si="0"/>
        <v>Officiel</v>
      </c>
    </row>
    <row r="26" spans="3:6" ht="20" customHeight="1" x14ac:dyDescent="0.35">
      <c r="C26" s="13" t="s">
        <v>243</v>
      </c>
      <c r="D26" s="13">
        <v>256.55</v>
      </c>
      <c r="E26" s="13" t="s">
        <v>387</v>
      </c>
      <c r="F26" s="13" t="str">
        <f t="shared" si="0"/>
        <v>Imputation agence</v>
      </c>
    </row>
    <row r="27" spans="3:6" ht="20" customHeight="1" x14ac:dyDescent="0.35">
      <c r="C27" s="13" t="s">
        <v>244</v>
      </c>
      <c r="D27" s="13">
        <v>97000</v>
      </c>
      <c r="E27" s="13" t="s">
        <v>385</v>
      </c>
      <c r="F27" s="13" t="str">
        <f t="shared" si="0"/>
        <v>Externe</v>
      </c>
    </row>
    <row r="28" spans="3:6" ht="20" customHeight="1" x14ac:dyDescent="0.35">
      <c r="C28" s="13" t="s">
        <v>661</v>
      </c>
      <c r="D28" s="13">
        <v>77530</v>
      </c>
      <c r="E28" s="13" t="s">
        <v>385</v>
      </c>
      <c r="F28" s="13" t="str">
        <f t="shared" si="0"/>
        <v>Externe</v>
      </c>
    </row>
    <row r="29" spans="3:6" ht="20" customHeight="1" x14ac:dyDescent="0.35">
      <c r="C29" s="13" t="s">
        <v>676</v>
      </c>
      <c r="D29" s="13">
        <v>0</v>
      </c>
      <c r="E29" s="13" t="s">
        <v>388</v>
      </c>
      <c r="F29" s="13" t="str">
        <f t="shared" si="0"/>
        <v>Estimation FAO</v>
      </c>
    </row>
    <row r="30" spans="3:6" ht="20" customHeight="1" x14ac:dyDescent="0.35">
      <c r="C30" s="13" t="s">
        <v>662</v>
      </c>
      <c r="D30" s="13">
        <v>1380.94</v>
      </c>
      <c r="E30" s="13" t="s">
        <v>387</v>
      </c>
      <c r="F30" s="13" t="str">
        <f t="shared" si="0"/>
        <v>Imputation agence</v>
      </c>
    </row>
    <row r="31" spans="3:6" ht="20" customHeight="1" x14ac:dyDescent="0.35">
      <c r="C31" s="13" t="s">
        <v>251</v>
      </c>
      <c r="D31" s="13">
        <v>40500</v>
      </c>
      <c r="E31" s="13" t="s">
        <v>388</v>
      </c>
      <c r="F31" s="13" t="str">
        <f t="shared" si="0"/>
        <v>Estimation FAO</v>
      </c>
    </row>
    <row r="32" spans="3:6" ht="20" customHeight="1" x14ac:dyDescent="0.35">
      <c r="C32" s="13" t="s">
        <v>253</v>
      </c>
      <c r="D32" s="13">
        <v>504.95</v>
      </c>
      <c r="E32" s="13" t="s">
        <v>387</v>
      </c>
      <c r="F32" s="13" t="str">
        <f t="shared" si="0"/>
        <v>Imputation agence</v>
      </c>
    </row>
    <row r="33" spans="3:6" ht="20" customHeight="1" x14ac:dyDescent="0.35">
      <c r="C33" s="13" t="s">
        <v>664</v>
      </c>
      <c r="D33" s="13">
        <v>2627060</v>
      </c>
      <c r="E33" s="13" t="s">
        <v>386</v>
      </c>
      <c r="F33" s="13" t="str">
        <f t="shared" si="0"/>
        <v>Officiel</v>
      </c>
    </row>
    <row r="34" spans="3:6" ht="20" customHeight="1" x14ac:dyDescent="0.35">
      <c r="C34" s="13" t="s">
        <v>665</v>
      </c>
      <c r="D34" s="13">
        <v>63320</v>
      </c>
      <c r="E34" s="13" t="s">
        <v>385</v>
      </c>
      <c r="F34" s="13" t="str">
        <f t="shared" si="0"/>
        <v>Externe</v>
      </c>
    </row>
    <row r="35" spans="3:6" ht="20" customHeight="1" x14ac:dyDescent="0.35">
      <c r="C35" s="13" t="s">
        <v>260</v>
      </c>
      <c r="D35" s="13">
        <v>181.07</v>
      </c>
      <c r="E35" s="13" t="s">
        <v>387</v>
      </c>
      <c r="F35" s="13" t="str">
        <f t="shared" si="0"/>
        <v>Imputation agence</v>
      </c>
    </row>
    <row r="36" spans="3:6" ht="20" customHeight="1" x14ac:dyDescent="0.35">
      <c r="C36" s="13" t="s">
        <v>262</v>
      </c>
      <c r="D36" s="13">
        <v>6000</v>
      </c>
      <c r="E36" s="13" t="s">
        <v>385</v>
      </c>
      <c r="F36" s="13" t="str">
        <f t="shared" si="0"/>
        <v>Externe</v>
      </c>
    </row>
    <row r="37" spans="3:6" ht="20" customHeight="1" x14ac:dyDescent="0.35">
      <c r="C37" s="13" t="s">
        <v>263</v>
      </c>
      <c r="D37" s="13">
        <v>305000</v>
      </c>
      <c r="E37" s="13" t="s">
        <v>385</v>
      </c>
      <c r="F37" s="13" t="str">
        <f t="shared" si="0"/>
        <v>Externe</v>
      </c>
    </row>
    <row r="38" spans="3:6" ht="20" customHeight="1" x14ac:dyDescent="0.35">
      <c r="C38" s="13" t="s">
        <v>264</v>
      </c>
      <c r="D38" s="13">
        <v>15.78</v>
      </c>
      <c r="E38" s="13" t="s">
        <v>387</v>
      </c>
      <c r="F38" s="13" t="str">
        <f t="shared" si="0"/>
        <v>Imputation agence</v>
      </c>
    </row>
    <row r="39" spans="3:6" ht="20" customHeight="1" x14ac:dyDescent="0.35">
      <c r="C39" s="13" t="s">
        <v>265</v>
      </c>
      <c r="D39" s="13">
        <v>591.91</v>
      </c>
      <c r="E39" s="13" t="s">
        <v>387</v>
      </c>
      <c r="F39" s="13" t="str">
        <f t="shared" si="0"/>
        <v>Imputation agence</v>
      </c>
    </row>
    <row r="40" spans="3:6" ht="20" customHeight="1" x14ac:dyDescent="0.35">
      <c r="C40" s="13" t="s">
        <v>266</v>
      </c>
      <c r="D40" s="13">
        <v>15959</v>
      </c>
      <c r="E40" s="13" t="s">
        <v>387</v>
      </c>
      <c r="F40" s="13" t="str">
        <f t="shared" si="0"/>
        <v>Imputation agence</v>
      </c>
    </row>
    <row r="41" spans="3:6" ht="20" customHeight="1" x14ac:dyDescent="0.35">
      <c r="C41" s="13" t="s">
        <v>268</v>
      </c>
      <c r="D41" s="13">
        <v>1464.21</v>
      </c>
      <c r="E41" s="13" t="s">
        <v>387</v>
      </c>
      <c r="F41" s="13" t="str">
        <f t="shared" si="0"/>
        <v>Imputation agence</v>
      </c>
    </row>
    <row r="42" spans="3:6" ht="20" customHeight="1" x14ac:dyDescent="0.35">
      <c r="C42" s="13" t="s">
        <v>270</v>
      </c>
      <c r="D42" s="13">
        <v>283.63</v>
      </c>
      <c r="E42" s="13" t="s">
        <v>387</v>
      </c>
      <c r="F42" s="13" t="str">
        <f t="shared" si="0"/>
        <v>Imputation agence</v>
      </c>
    </row>
    <row r="43" spans="3:6" ht="20" customHeight="1" x14ac:dyDescent="0.35">
      <c r="C43" s="13" t="s">
        <v>271</v>
      </c>
      <c r="D43" s="13">
        <v>890.71</v>
      </c>
      <c r="E43" s="13" t="s">
        <v>387</v>
      </c>
      <c r="F43" s="13" t="str">
        <f t="shared" si="0"/>
        <v>Imputation agence</v>
      </c>
    </row>
    <row r="44" spans="3:6" ht="20" customHeight="1" x14ac:dyDescent="0.35">
      <c r="C44" s="13" t="s">
        <v>274</v>
      </c>
      <c r="D44" s="13">
        <v>5528743.7000000002</v>
      </c>
      <c r="E44" s="13" t="s">
        <v>386</v>
      </c>
      <c r="F44" s="13" t="str">
        <f t="shared" si="0"/>
        <v>Officiel</v>
      </c>
    </row>
    <row r="45" spans="3:6" ht="20" customHeight="1" x14ac:dyDescent="0.35">
      <c r="C45" s="13" t="s">
        <v>276</v>
      </c>
      <c r="D45" s="13">
        <v>40.74</v>
      </c>
      <c r="E45" s="13" t="s">
        <v>387</v>
      </c>
      <c r="F45" s="13" t="str">
        <f t="shared" si="0"/>
        <v>Imputation agence</v>
      </c>
    </row>
    <row r="46" spans="3:6" ht="20" customHeight="1" x14ac:dyDescent="0.35">
      <c r="C46" s="13" t="s">
        <v>669</v>
      </c>
      <c r="D46" s="13">
        <v>31299.7</v>
      </c>
      <c r="E46" s="13" t="s">
        <v>387</v>
      </c>
      <c r="F46" s="13" t="str">
        <f t="shared" si="0"/>
        <v>Imputation agence</v>
      </c>
    </row>
    <row r="47" spans="3:6" ht="20" customHeight="1" x14ac:dyDescent="0.35">
      <c r="C47" s="13" t="s">
        <v>277</v>
      </c>
      <c r="D47" s="13">
        <v>0.35</v>
      </c>
      <c r="E47" s="13" t="s">
        <v>387</v>
      </c>
      <c r="F47" s="13" t="str">
        <f t="shared" si="0"/>
        <v>Imputation agence</v>
      </c>
    </row>
    <row r="48" spans="3:6" ht="20" customHeight="1" x14ac:dyDescent="0.35">
      <c r="C48" s="13" t="s">
        <v>281</v>
      </c>
      <c r="D48" s="13">
        <v>14040</v>
      </c>
      <c r="E48" s="13" t="s">
        <v>386</v>
      </c>
      <c r="F48" s="13" t="str">
        <f t="shared" si="0"/>
        <v>Officiel</v>
      </c>
    </row>
    <row r="49" spans="3:6" ht="20" customHeight="1" x14ac:dyDescent="0.35">
      <c r="C49" s="13" t="s">
        <v>287</v>
      </c>
      <c r="D49" s="13">
        <v>327733.5</v>
      </c>
      <c r="E49" s="13" t="s">
        <v>386</v>
      </c>
      <c r="F49" s="13" t="str">
        <f t="shared" si="0"/>
        <v>Officiel</v>
      </c>
    </row>
    <row r="50" spans="3:6" ht="20" customHeight="1" x14ac:dyDescent="0.35">
      <c r="C50" s="13" t="s">
        <v>288</v>
      </c>
      <c r="D50" s="13">
        <v>1296</v>
      </c>
      <c r="E50" s="13" t="s">
        <v>386</v>
      </c>
      <c r="F50" s="13" t="str">
        <f t="shared" si="0"/>
        <v>Officiel</v>
      </c>
    </row>
    <row r="51" spans="3:6" ht="20" customHeight="1" x14ac:dyDescent="0.35">
      <c r="C51" s="13" t="s">
        <v>289</v>
      </c>
      <c r="D51" s="13">
        <v>20946</v>
      </c>
      <c r="E51" s="13" t="s">
        <v>385</v>
      </c>
      <c r="F51" s="13" t="str">
        <f t="shared" si="0"/>
        <v>Externe</v>
      </c>
    </row>
    <row r="52" spans="3:6" ht="20" customHeight="1" x14ac:dyDescent="0.35">
      <c r="C52" s="13" t="s">
        <v>300</v>
      </c>
      <c r="D52" s="13">
        <v>4800.51</v>
      </c>
      <c r="E52" s="13" t="s">
        <v>387</v>
      </c>
      <c r="F52" s="13" t="str">
        <f t="shared" si="0"/>
        <v>Imputation agence</v>
      </c>
    </row>
    <row r="53" spans="3:6" ht="20" customHeight="1" x14ac:dyDescent="0.35">
      <c r="C53" s="13" t="s">
        <v>302</v>
      </c>
      <c r="D53" s="13">
        <v>4000</v>
      </c>
      <c r="E53" s="13" t="s">
        <v>388</v>
      </c>
      <c r="F53" s="13" t="str">
        <f t="shared" si="0"/>
        <v>Estimation FAO</v>
      </c>
    </row>
    <row r="54" spans="3:6" ht="20" customHeight="1" x14ac:dyDescent="0.35">
      <c r="C54" s="13" t="s">
        <v>303</v>
      </c>
      <c r="D54" s="13">
        <v>239001.43</v>
      </c>
      <c r="E54" s="13" t="s">
        <v>386</v>
      </c>
      <c r="F54" s="13" t="str">
        <f t="shared" si="0"/>
        <v>Officiel</v>
      </c>
    </row>
    <row r="55" spans="3:6" ht="20" customHeight="1" x14ac:dyDescent="0.35">
      <c r="C55" s="13" t="s">
        <v>305</v>
      </c>
      <c r="D55" s="13">
        <v>66.7</v>
      </c>
      <c r="E55" s="13" t="s">
        <v>387</v>
      </c>
      <c r="F55" s="13" t="str">
        <f t="shared" si="0"/>
        <v>Imputation agence</v>
      </c>
    </row>
    <row r="56" spans="3:6" ht="20" customHeight="1" x14ac:dyDescent="0.35">
      <c r="C56" s="13" t="s">
        <v>308</v>
      </c>
      <c r="D56" s="13">
        <v>190000</v>
      </c>
      <c r="E56" s="13" t="s">
        <v>385</v>
      </c>
      <c r="F56" s="13" t="str">
        <f t="shared" si="0"/>
        <v>Externe</v>
      </c>
    </row>
    <row r="57" spans="3:6" ht="20" customHeight="1" x14ac:dyDescent="0.35">
      <c r="C57" s="13" t="s">
        <v>311</v>
      </c>
      <c r="D57" s="13">
        <v>12541.87</v>
      </c>
      <c r="E57" s="13" t="s">
        <v>387</v>
      </c>
      <c r="F57" s="13" t="str">
        <f t="shared" si="0"/>
        <v>Imputation agence</v>
      </c>
    </row>
    <row r="58" spans="3:6" ht="20" customHeight="1" x14ac:dyDescent="0.35">
      <c r="C58" s="13" t="s">
        <v>657</v>
      </c>
      <c r="D58" s="13">
        <v>153212.81</v>
      </c>
      <c r="E58" s="13" t="s">
        <v>385</v>
      </c>
      <c r="F58" s="13" t="str">
        <f t="shared" si="0"/>
        <v>Externe</v>
      </c>
    </row>
    <row r="59" spans="3:6" ht="20" customHeight="1" x14ac:dyDescent="0.35">
      <c r="C59" s="13" t="s">
        <v>313</v>
      </c>
      <c r="D59" s="13">
        <v>45.44</v>
      </c>
      <c r="E59" s="13" t="s">
        <v>387</v>
      </c>
      <c r="F59" s="13" t="str">
        <f t="shared" si="0"/>
        <v>Imputation agence</v>
      </c>
    </row>
    <row r="60" spans="3:6" ht="20" customHeight="1" x14ac:dyDescent="0.35">
      <c r="C60" s="13" t="s">
        <v>314</v>
      </c>
      <c r="D60" s="13">
        <v>2299.48</v>
      </c>
      <c r="E60" s="13" t="s">
        <v>387</v>
      </c>
      <c r="F60" s="13" t="str">
        <f t="shared" si="0"/>
        <v>Imputation agence</v>
      </c>
    </row>
    <row r="61" spans="3:6" ht="20" customHeight="1" x14ac:dyDescent="0.35">
      <c r="C61" s="13" t="s">
        <v>315</v>
      </c>
      <c r="D61" s="13">
        <v>1950</v>
      </c>
      <c r="E61" s="13" t="s">
        <v>385</v>
      </c>
      <c r="F61" s="13" t="str">
        <f t="shared" si="0"/>
        <v>Externe</v>
      </c>
    </row>
    <row r="62" spans="3:6" ht="20" customHeight="1" x14ac:dyDescent="0.35">
      <c r="C62" s="13" t="s">
        <v>316</v>
      </c>
      <c r="D62" s="13">
        <v>99200</v>
      </c>
      <c r="E62" s="13" t="s">
        <v>387</v>
      </c>
      <c r="F62" s="13" t="str">
        <f t="shared" si="0"/>
        <v>Imputation agence</v>
      </c>
    </row>
    <row r="63" spans="3:6" ht="20" customHeight="1" x14ac:dyDescent="0.35">
      <c r="C63" s="13" t="s">
        <v>323</v>
      </c>
      <c r="D63" s="13">
        <v>41904.76</v>
      </c>
      <c r="E63" s="13" t="s">
        <v>387</v>
      </c>
      <c r="F63" s="13" t="str">
        <f t="shared" si="0"/>
        <v>Imputation agence</v>
      </c>
    </row>
    <row r="64" spans="3:6" ht="20" customHeight="1" x14ac:dyDescent="0.35">
      <c r="C64" s="13" t="s">
        <v>324</v>
      </c>
      <c r="D64" s="13">
        <v>810643.52</v>
      </c>
      <c r="E64" s="13" t="s">
        <v>387</v>
      </c>
      <c r="F64" s="13" t="str">
        <f t="shared" si="0"/>
        <v>Imputation agence</v>
      </c>
    </row>
    <row r="65" spans="3:6" ht="20" customHeight="1" x14ac:dyDescent="0.35">
      <c r="C65" s="13" t="s">
        <v>325</v>
      </c>
      <c r="D65" s="13">
        <v>1738839</v>
      </c>
      <c r="E65" s="13" t="s">
        <v>386</v>
      </c>
      <c r="F65" s="13" t="str">
        <f t="shared" si="0"/>
        <v>Officiel</v>
      </c>
    </row>
    <row r="66" spans="3:6" ht="20" customHeight="1" x14ac:dyDescent="0.35">
      <c r="C66" s="13" t="s">
        <v>330</v>
      </c>
      <c r="D66" s="13">
        <v>9424.08</v>
      </c>
      <c r="E66" s="13" t="s">
        <v>387</v>
      </c>
      <c r="F66" s="13" t="str">
        <f t="shared" si="0"/>
        <v>Imputation agence</v>
      </c>
    </row>
    <row r="67" spans="3:6" ht="20" customHeight="1" x14ac:dyDescent="0.35">
      <c r="C67" s="13" t="s">
        <v>331</v>
      </c>
      <c r="D67" s="13">
        <v>11000</v>
      </c>
      <c r="E67" s="13" t="s">
        <v>388</v>
      </c>
      <c r="F67" s="13" t="str">
        <f t="shared" si="0"/>
        <v>Estimation FAO</v>
      </c>
    </row>
    <row r="68" spans="3:6" ht="20" customHeight="1" x14ac:dyDescent="0.35">
      <c r="C68" s="13" t="s">
        <v>332</v>
      </c>
      <c r="D68" s="13">
        <v>25</v>
      </c>
      <c r="E68" s="13" t="s">
        <v>386</v>
      </c>
      <c r="F68" s="13" t="str">
        <f t="shared" si="0"/>
        <v>Officiel</v>
      </c>
    </row>
    <row r="69" spans="3:6" ht="20" customHeight="1" x14ac:dyDescent="0.35">
      <c r="C69" s="13" t="s">
        <v>677</v>
      </c>
      <c r="D69" s="13">
        <v>32846</v>
      </c>
      <c r="E69" s="13" t="s">
        <v>386</v>
      </c>
      <c r="F69" s="13" t="str">
        <f t="shared" si="0"/>
        <v>Officiel</v>
      </c>
    </row>
    <row r="70" spans="3:6" ht="20" customHeight="1" x14ac:dyDescent="0.35">
      <c r="C70" s="13" t="s">
        <v>338</v>
      </c>
      <c r="D70" s="13">
        <v>19986.12</v>
      </c>
      <c r="E70" s="13" t="s">
        <v>387</v>
      </c>
      <c r="F70" s="13" t="str">
        <f t="shared" ref="F70:F91" si="1">IF(E70="Valeur imputée par une agence réceptrice","Imputation agence",IF(E70="Chiffre officiel","Officiel",IF(E70="Valeur estimée","Estimation FAO",IF(E70="Valeur manquante","Manquant",IF(E70="Chiffre de source externE","Externe","?")))))</f>
        <v>Imputation agence</v>
      </c>
    </row>
    <row r="71" spans="3:6" ht="20" customHeight="1" x14ac:dyDescent="0.35">
      <c r="C71" s="13" t="s">
        <v>339</v>
      </c>
      <c r="D71" s="13">
        <v>8752.08</v>
      </c>
      <c r="E71" s="13" t="s">
        <v>387</v>
      </c>
      <c r="F71" s="13" t="str">
        <f t="shared" si="1"/>
        <v>Imputation agence</v>
      </c>
    </row>
    <row r="72" spans="3:6" ht="20" customHeight="1" x14ac:dyDescent="0.35">
      <c r="C72" s="13" t="s">
        <v>670</v>
      </c>
      <c r="D72" s="13">
        <v>345</v>
      </c>
      <c r="E72" s="13" t="s">
        <v>388</v>
      </c>
      <c r="F72" s="13" t="str">
        <f t="shared" si="1"/>
        <v>Estimation FAO</v>
      </c>
    </row>
    <row r="73" spans="3:6" ht="20" customHeight="1" x14ac:dyDescent="0.35">
      <c r="C73" s="13" t="s">
        <v>659</v>
      </c>
      <c r="D73" s="13">
        <v>12000</v>
      </c>
      <c r="E73" s="13" t="s">
        <v>385</v>
      </c>
      <c r="F73" s="13" t="str">
        <f t="shared" si="1"/>
        <v>Externe</v>
      </c>
    </row>
    <row r="74" spans="3:6" ht="20" customHeight="1" x14ac:dyDescent="0.35">
      <c r="C74" s="13" t="s">
        <v>678</v>
      </c>
      <c r="D74" s="13">
        <v>54000</v>
      </c>
      <c r="E74" s="13" t="s">
        <v>388</v>
      </c>
      <c r="F74" s="13" t="str">
        <f t="shared" si="1"/>
        <v>Estimation FAO</v>
      </c>
    </row>
    <row r="75" spans="3:6" ht="20" customHeight="1" x14ac:dyDescent="0.35">
      <c r="C75" s="13" t="s">
        <v>346</v>
      </c>
      <c r="D75" s="13">
        <v>1.51</v>
      </c>
      <c r="E75" s="13" t="s">
        <v>387</v>
      </c>
      <c r="F75" s="13" t="str">
        <f t="shared" si="1"/>
        <v>Imputation agence</v>
      </c>
    </row>
    <row r="76" spans="3:6" ht="20" customHeight="1" x14ac:dyDescent="0.35">
      <c r="C76" s="13" t="s">
        <v>350</v>
      </c>
      <c r="D76" s="13">
        <v>4500</v>
      </c>
      <c r="E76" s="13" t="s">
        <v>388</v>
      </c>
      <c r="F76" s="13" t="str">
        <f t="shared" si="1"/>
        <v>Estimation FAO</v>
      </c>
    </row>
    <row r="77" spans="3:6" ht="20" customHeight="1" x14ac:dyDescent="0.35">
      <c r="C77" s="13" t="s">
        <v>357</v>
      </c>
      <c r="D77" s="13">
        <v>2076.2800000000002</v>
      </c>
      <c r="E77" s="13" t="s">
        <v>387</v>
      </c>
      <c r="F77" s="13" t="str">
        <f t="shared" si="1"/>
        <v>Imputation agence</v>
      </c>
    </row>
    <row r="78" spans="3:6" ht="20" customHeight="1" x14ac:dyDescent="0.35">
      <c r="C78" s="13" t="s">
        <v>358</v>
      </c>
      <c r="D78" s="13">
        <v>43500</v>
      </c>
      <c r="E78" s="13" t="s">
        <v>385</v>
      </c>
      <c r="F78" s="13" t="str">
        <f t="shared" si="1"/>
        <v>Externe</v>
      </c>
    </row>
    <row r="79" spans="3:6" ht="20" customHeight="1" x14ac:dyDescent="0.35">
      <c r="C79" s="13" t="s">
        <v>364</v>
      </c>
      <c r="D79" s="13">
        <v>96000</v>
      </c>
      <c r="E79" s="13" t="s">
        <v>385</v>
      </c>
      <c r="F79" s="13" t="str">
        <f t="shared" si="1"/>
        <v>Externe</v>
      </c>
    </row>
    <row r="80" spans="3:6" ht="20" customHeight="1" x14ac:dyDescent="0.35">
      <c r="C80" s="13" t="s">
        <v>366</v>
      </c>
      <c r="D80" s="13">
        <v>49000</v>
      </c>
      <c r="E80" s="13" t="s">
        <v>385</v>
      </c>
      <c r="F80" s="13" t="str">
        <f t="shared" si="1"/>
        <v>Externe</v>
      </c>
    </row>
    <row r="81" spans="3:6" ht="20" customHeight="1" x14ac:dyDescent="0.35">
      <c r="C81" s="13" t="s">
        <v>367</v>
      </c>
      <c r="D81" s="13">
        <v>1510</v>
      </c>
      <c r="E81" s="13" t="s">
        <v>385</v>
      </c>
      <c r="F81" s="13" t="str">
        <f t="shared" si="1"/>
        <v>Externe</v>
      </c>
    </row>
    <row r="82" spans="3:6" ht="20" customHeight="1" x14ac:dyDescent="0.35">
      <c r="C82" s="13" t="s">
        <v>368</v>
      </c>
      <c r="D82" s="13">
        <v>19322.28</v>
      </c>
      <c r="E82" s="13" t="s">
        <v>387</v>
      </c>
      <c r="F82" s="13" t="str">
        <f t="shared" si="1"/>
        <v>Imputation agence</v>
      </c>
    </row>
    <row r="83" spans="3:6" ht="20" customHeight="1" x14ac:dyDescent="0.35">
      <c r="C83" s="13" t="s">
        <v>371</v>
      </c>
      <c r="D83" s="13">
        <v>1914.76</v>
      </c>
      <c r="E83" s="13" t="s">
        <v>387</v>
      </c>
      <c r="F83" s="13" t="str">
        <f t="shared" si="1"/>
        <v>Imputation agence</v>
      </c>
    </row>
    <row r="84" spans="3:6" ht="20" customHeight="1" x14ac:dyDescent="0.35">
      <c r="C84" s="13" t="s">
        <v>527</v>
      </c>
      <c r="D84" s="13">
        <v>777000</v>
      </c>
      <c r="E84" s="13" t="s">
        <v>386</v>
      </c>
      <c r="F84" s="13" t="str">
        <f t="shared" si="1"/>
        <v>Officiel</v>
      </c>
    </row>
    <row r="85" spans="3:6" ht="20" customHeight="1" x14ac:dyDescent="0.35">
      <c r="C85" s="13" t="s">
        <v>372</v>
      </c>
      <c r="D85" s="13">
        <v>178083.1</v>
      </c>
      <c r="E85" s="13" t="s">
        <v>387</v>
      </c>
      <c r="F85" s="13" t="str">
        <f t="shared" si="1"/>
        <v>Imputation agence</v>
      </c>
    </row>
    <row r="86" spans="3:6" ht="20" customHeight="1" x14ac:dyDescent="0.35">
      <c r="C86" s="13" t="s">
        <v>375</v>
      </c>
      <c r="D86" s="13">
        <v>0</v>
      </c>
      <c r="E86" s="13" t="s">
        <v>388</v>
      </c>
      <c r="F86" s="13" t="str">
        <f t="shared" si="1"/>
        <v>Estimation FAO</v>
      </c>
    </row>
    <row r="87" spans="3:6" ht="20" customHeight="1" x14ac:dyDescent="0.35">
      <c r="C87" s="13" t="s">
        <v>680</v>
      </c>
      <c r="D87" s="13">
        <v>1740</v>
      </c>
      <c r="E87" s="13" t="s">
        <v>385</v>
      </c>
      <c r="F87" s="13" t="str">
        <f t="shared" si="1"/>
        <v>Externe</v>
      </c>
    </row>
    <row r="88" spans="3:6" ht="20" customHeight="1" x14ac:dyDescent="0.35">
      <c r="C88" s="13" t="s">
        <v>479</v>
      </c>
      <c r="D88" s="13">
        <v>6.92</v>
      </c>
      <c r="E88" s="13" t="s">
        <v>387</v>
      </c>
      <c r="F88" s="13" t="str">
        <f t="shared" si="1"/>
        <v>Imputation agence</v>
      </c>
    </row>
    <row r="89" spans="3:6" ht="20" customHeight="1" x14ac:dyDescent="0.35">
      <c r="C89" s="13" t="s">
        <v>377</v>
      </c>
      <c r="D89" s="13">
        <v>1722.6</v>
      </c>
      <c r="E89" s="13" t="s">
        <v>387</v>
      </c>
      <c r="F89" s="13" t="str">
        <f t="shared" si="1"/>
        <v>Imputation agence</v>
      </c>
    </row>
    <row r="90" spans="3:6" ht="20" customHeight="1" x14ac:dyDescent="0.35">
      <c r="C90" s="13" t="s">
        <v>378</v>
      </c>
      <c r="D90" s="13">
        <v>18400</v>
      </c>
      <c r="E90" s="13" t="s">
        <v>388</v>
      </c>
      <c r="F90" s="13" t="str">
        <f t="shared" si="1"/>
        <v>Estimation FAO</v>
      </c>
    </row>
    <row r="91" spans="3:6" ht="20" customHeight="1" x14ac:dyDescent="0.35">
      <c r="C91" s="13" t="s">
        <v>379</v>
      </c>
      <c r="D91" s="13">
        <v>21836.92</v>
      </c>
      <c r="E91" s="13" t="s">
        <v>387</v>
      </c>
      <c r="F91" s="13" t="str">
        <f t="shared" si="1"/>
        <v>Imputation agence</v>
      </c>
    </row>
  </sheetData>
  <mergeCells count="2">
    <mergeCell ref="C2:F2"/>
    <mergeCell ref="C3:F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1AD2D-C4BD-498B-8CE3-0A35CEEAEF50}">
  <sheetPr>
    <tabColor theme="9" tint="0.79998168889431442"/>
  </sheetPr>
  <dimension ref="A1:H26"/>
  <sheetViews>
    <sheetView zoomScale="94" zoomScaleNormal="94" workbookViewId="0">
      <selection activeCell="B3" sqref="B3"/>
    </sheetView>
  </sheetViews>
  <sheetFormatPr baseColWidth="10" defaultColWidth="11.453125" defaultRowHeight="14.5" x14ac:dyDescent="0.35"/>
  <cols>
    <col min="1" max="1" width="13.36328125" style="5" customWidth="1"/>
    <col min="2" max="2" width="14.7265625" style="5" customWidth="1"/>
    <col min="3" max="3" width="32.7265625" style="5" customWidth="1"/>
    <col min="4" max="4" width="19" style="5" customWidth="1"/>
    <col min="5" max="5" width="36.81640625" style="5" customWidth="1"/>
    <col min="6" max="6" width="18.81640625" style="5" customWidth="1"/>
    <col min="7" max="7" width="12.7265625" style="5" customWidth="1"/>
    <col min="8" max="8" width="11.1796875" style="5" customWidth="1"/>
    <col min="9" max="16384" width="11.453125" style="5"/>
  </cols>
  <sheetData>
    <row r="1" spans="1:8" ht="67.5" customHeight="1" x14ac:dyDescent="0.35">
      <c r="B1" s="125" t="s">
        <v>740</v>
      </c>
      <c r="H1" s="124" t="s">
        <v>692</v>
      </c>
    </row>
    <row r="2" spans="1:8" ht="34.5" customHeight="1" x14ac:dyDescent="0.35">
      <c r="C2" s="169" t="s">
        <v>392</v>
      </c>
      <c r="D2" s="169"/>
      <c r="E2" s="169"/>
      <c r="F2" s="169"/>
    </row>
    <row r="3" spans="1:8" ht="66" customHeight="1" x14ac:dyDescent="0.35">
      <c r="C3" s="167" t="s">
        <v>393</v>
      </c>
      <c r="D3" s="170"/>
      <c r="E3" s="170"/>
      <c r="F3" s="168"/>
    </row>
    <row r="4" spans="1:8" ht="25.5" customHeight="1" x14ac:dyDescent="0.35">
      <c r="C4" s="43" t="s">
        <v>381</v>
      </c>
      <c r="D4" s="43" t="s">
        <v>394</v>
      </c>
      <c r="E4" s="43" t="s">
        <v>395</v>
      </c>
      <c r="F4" s="43" t="s">
        <v>396</v>
      </c>
    </row>
    <row r="5" spans="1:8" x14ac:dyDescent="0.35">
      <c r="A5" s="126"/>
      <c r="B5" s="72"/>
      <c r="C5" s="13" t="s">
        <v>220</v>
      </c>
      <c r="D5" s="13">
        <v>1881441</v>
      </c>
      <c r="E5" s="13" t="s">
        <v>386</v>
      </c>
      <c r="F5" s="13" t="str">
        <f>IF(E5="Valeur imputée par une agence réceptrice","Imputation agence",IF(E5="Chiffre officiel","Officiel",IF(E5="Valeur estimée","Estimation FAO",IF(E5="Valeur manquante","Manquant",IF(E5="Chiffre de source externe (non oficielle)","Externe","?")))))</f>
        <v>Officiel</v>
      </c>
    </row>
    <row r="6" spans="1:8" x14ac:dyDescent="0.35">
      <c r="A6" s="126"/>
      <c r="B6" s="72"/>
      <c r="C6" s="13" t="s">
        <v>225</v>
      </c>
      <c r="D6" s="13">
        <v>343.38</v>
      </c>
      <c r="E6" s="13" t="s">
        <v>387</v>
      </c>
      <c r="F6" s="13" t="str">
        <f t="shared" ref="F6:F26" si="0">IF(E6="Valeur imputée par une agence réceptrice","Imputation agence",IF(E6="Chiffre officiel","Officiel",IF(E6="Valeur estimée","Estimation FAO",IF(E6="Valeur manquante","Manquant",IF(E6="Chiffre de source externe (non oficielle)","Externe","?")))))</f>
        <v>Imputation agence</v>
      </c>
    </row>
    <row r="7" spans="1:8" x14ac:dyDescent="0.35">
      <c r="A7" s="126"/>
      <c r="B7" s="72"/>
      <c r="C7" s="13" t="s">
        <v>228</v>
      </c>
      <c r="D7" s="13">
        <v>40</v>
      </c>
      <c r="E7" s="13" t="s">
        <v>386</v>
      </c>
      <c r="F7" s="13" t="str">
        <f t="shared" si="0"/>
        <v>Officiel</v>
      </c>
    </row>
    <row r="8" spans="1:8" x14ac:dyDescent="0.35">
      <c r="A8" s="126"/>
      <c r="B8" s="72"/>
      <c r="C8" s="13" t="s">
        <v>232</v>
      </c>
      <c r="D8" s="13">
        <v>142500</v>
      </c>
      <c r="E8" s="13" t="s">
        <v>388</v>
      </c>
      <c r="F8" s="13" t="str">
        <f t="shared" si="0"/>
        <v>Estimation FAO</v>
      </c>
    </row>
    <row r="9" spans="1:8" x14ac:dyDescent="0.35">
      <c r="A9" s="126"/>
      <c r="B9" s="72"/>
      <c r="C9" s="13" t="s">
        <v>233</v>
      </c>
      <c r="D9" s="13">
        <v>102.22</v>
      </c>
      <c r="E9" s="13" t="s">
        <v>387</v>
      </c>
      <c r="F9" s="13" t="str">
        <f t="shared" si="0"/>
        <v>Imputation agence</v>
      </c>
    </row>
    <row r="10" spans="1:8" x14ac:dyDescent="0.35">
      <c r="A10" s="126"/>
      <c r="B10" s="72"/>
      <c r="C10" s="13" t="s">
        <v>236</v>
      </c>
      <c r="D10" s="13">
        <v>12200</v>
      </c>
      <c r="E10" s="13" t="s">
        <v>388</v>
      </c>
      <c r="F10" s="13" t="str">
        <f t="shared" si="0"/>
        <v>Estimation FAO</v>
      </c>
    </row>
    <row r="11" spans="1:8" x14ac:dyDescent="0.35">
      <c r="A11" s="126"/>
      <c r="B11" s="72"/>
      <c r="C11" s="13" t="s">
        <v>683</v>
      </c>
      <c r="D11" s="13"/>
      <c r="E11" s="13" t="s">
        <v>397</v>
      </c>
      <c r="F11" s="13" t="str">
        <f t="shared" si="0"/>
        <v>Manquant</v>
      </c>
    </row>
    <row r="12" spans="1:8" x14ac:dyDescent="0.35">
      <c r="A12" s="126"/>
      <c r="B12" s="72"/>
      <c r="C12" s="13" t="s">
        <v>244</v>
      </c>
      <c r="D12" s="13"/>
      <c r="E12" s="13" t="s">
        <v>397</v>
      </c>
      <c r="F12" s="13" t="str">
        <f t="shared" si="0"/>
        <v>Manquant</v>
      </c>
    </row>
    <row r="13" spans="1:8" x14ac:dyDescent="0.35">
      <c r="A13" s="126"/>
      <c r="B13" s="72"/>
      <c r="C13" s="13" t="s">
        <v>661</v>
      </c>
      <c r="D13" s="13">
        <v>2287.1799999999998</v>
      </c>
      <c r="E13" s="13" t="s">
        <v>387</v>
      </c>
      <c r="F13" s="13" t="str">
        <f t="shared" si="0"/>
        <v>Imputation agence</v>
      </c>
    </row>
    <row r="14" spans="1:8" x14ac:dyDescent="0.35">
      <c r="A14" s="126"/>
      <c r="B14" s="72"/>
      <c r="C14" s="13" t="s">
        <v>676</v>
      </c>
      <c r="D14" s="13">
        <v>177.42</v>
      </c>
      <c r="E14" s="13" t="s">
        <v>387</v>
      </c>
      <c r="F14" s="13" t="str">
        <f t="shared" si="0"/>
        <v>Imputation agence</v>
      </c>
    </row>
    <row r="15" spans="1:8" x14ac:dyDescent="0.35">
      <c r="A15" s="126"/>
      <c r="B15" s="72"/>
      <c r="C15" s="13" t="s">
        <v>274</v>
      </c>
      <c r="D15" s="13">
        <v>1618020</v>
      </c>
      <c r="E15" s="13" t="s">
        <v>386</v>
      </c>
      <c r="F15" s="13" t="str">
        <f t="shared" si="0"/>
        <v>Officiel</v>
      </c>
    </row>
    <row r="16" spans="1:8" x14ac:dyDescent="0.35">
      <c r="A16" s="126"/>
      <c r="B16" s="72"/>
      <c r="C16" s="13" t="s">
        <v>669</v>
      </c>
      <c r="D16" s="13"/>
      <c r="E16" s="13" t="s">
        <v>397</v>
      </c>
      <c r="F16" s="13" t="str">
        <f t="shared" si="0"/>
        <v>Manquant</v>
      </c>
    </row>
    <row r="17" spans="1:6" x14ac:dyDescent="0.35">
      <c r="A17" s="126"/>
      <c r="B17" s="72"/>
      <c r="C17" s="13" t="s">
        <v>284</v>
      </c>
      <c r="D17" s="13"/>
      <c r="E17" s="13" t="s">
        <v>397</v>
      </c>
      <c r="F17" s="13" t="str">
        <f t="shared" si="0"/>
        <v>Manquant</v>
      </c>
    </row>
    <row r="18" spans="1:6" x14ac:dyDescent="0.35">
      <c r="A18" s="126"/>
      <c r="B18" s="72"/>
      <c r="C18" s="13" t="s">
        <v>657</v>
      </c>
      <c r="D18" s="13">
        <v>9</v>
      </c>
      <c r="E18" s="13" t="s">
        <v>388</v>
      </c>
      <c r="F18" s="13" t="str">
        <f t="shared" si="0"/>
        <v>Estimation FAO</v>
      </c>
    </row>
    <row r="19" spans="1:6" x14ac:dyDescent="0.35">
      <c r="A19" s="126"/>
      <c r="B19" s="72"/>
      <c r="C19" s="13" t="s">
        <v>313</v>
      </c>
      <c r="D19" s="13">
        <v>10204.68</v>
      </c>
      <c r="E19" s="13" t="s">
        <v>386</v>
      </c>
      <c r="F19" s="13" t="str">
        <f t="shared" si="0"/>
        <v>Officiel</v>
      </c>
    </row>
    <row r="20" spans="1:6" x14ac:dyDescent="0.35">
      <c r="A20" s="126"/>
      <c r="B20" s="72"/>
      <c r="C20" s="13" t="s">
        <v>324</v>
      </c>
      <c r="D20" s="13">
        <v>19126.349999999999</v>
      </c>
      <c r="E20" s="13" t="s">
        <v>388</v>
      </c>
      <c r="F20" s="13" t="str">
        <f t="shared" si="0"/>
        <v>Estimation FAO</v>
      </c>
    </row>
    <row r="21" spans="1:6" x14ac:dyDescent="0.35">
      <c r="A21" s="126"/>
      <c r="B21" s="72"/>
      <c r="C21" s="13" t="s">
        <v>325</v>
      </c>
      <c r="D21" s="13">
        <v>14.03</v>
      </c>
      <c r="E21" s="13" t="s">
        <v>388</v>
      </c>
      <c r="F21" s="13" t="str">
        <f t="shared" si="0"/>
        <v>Estimation FAO</v>
      </c>
    </row>
    <row r="22" spans="1:6" x14ac:dyDescent="0.35">
      <c r="A22" s="126"/>
      <c r="B22" s="72"/>
      <c r="C22" s="13" t="s">
        <v>331</v>
      </c>
      <c r="D22" s="13">
        <v>254.83</v>
      </c>
      <c r="E22" s="13" t="s">
        <v>387</v>
      </c>
      <c r="F22" s="13" t="str">
        <f t="shared" si="0"/>
        <v>Imputation agence</v>
      </c>
    </row>
    <row r="23" spans="1:6" x14ac:dyDescent="0.35">
      <c r="A23" s="126"/>
      <c r="B23" s="72"/>
      <c r="C23" s="13" t="s">
        <v>359</v>
      </c>
      <c r="D23" s="13">
        <v>3805.15</v>
      </c>
      <c r="E23" s="13" t="s">
        <v>387</v>
      </c>
      <c r="F23" s="13" t="str">
        <f t="shared" si="0"/>
        <v>Imputation agence</v>
      </c>
    </row>
    <row r="24" spans="1:6" x14ac:dyDescent="0.35">
      <c r="A24" s="126"/>
      <c r="B24" s="72"/>
      <c r="C24" s="13" t="s">
        <v>367</v>
      </c>
      <c r="D24" s="13">
        <v>266.5</v>
      </c>
      <c r="E24" s="13" t="s">
        <v>388</v>
      </c>
      <c r="F24" s="13" t="str">
        <f t="shared" si="0"/>
        <v>Estimation FAO</v>
      </c>
    </row>
    <row r="25" spans="1:6" x14ac:dyDescent="0.35">
      <c r="A25" s="126"/>
      <c r="B25" s="72"/>
      <c r="C25" s="13" t="s">
        <v>479</v>
      </c>
      <c r="D25" s="13">
        <v>214.8</v>
      </c>
      <c r="E25" s="13" t="s">
        <v>386</v>
      </c>
      <c r="F25" s="13" t="str">
        <f t="shared" si="0"/>
        <v>Officiel</v>
      </c>
    </row>
    <row r="26" spans="1:6" x14ac:dyDescent="0.35">
      <c r="A26" s="126"/>
      <c r="B26" s="72"/>
      <c r="C26" s="13" t="s">
        <v>379</v>
      </c>
      <c r="D26" s="13">
        <v>2753.05</v>
      </c>
      <c r="E26" s="13" t="s">
        <v>388</v>
      </c>
      <c r="F26" s="13" t="str">
        <f t="shared" si="0"/>
        <v>Estimation FAO</v>
      </c>
    </row>
  </sheetData>
  <mergeCells count="2">
    <mergeCell ref="C2:F2"/>
    <mergeCell ref="C3:F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56E52-CD8C-4936-B2B1-59921D500664}">
  <sheetPr>
    <tabColor theme="9" tint="0.79998168889431442"/>
  </sheetPr>
  <dimension ref="B1:I12"/>
  <sheetViews>
    <sheetView zoomScale="94" zoomScaleNormal="94" workbookViewId="0">
      <selection activeCell="B2" sqref="B2"/>
    </sheetView>
  </sheetViews>
  <sheetFormatPr baseColWidth="10" defaultColWidth="11.453125" defaultRowHeight="14.5" x14ac:dyDescent="0.35"/>
  <cols>
    <col min="1" max="1" width="13.36328125" style="5" customWidth="1"/>
    <col min="2" max="2" width="16.36328125" style="5" customWidth="1"/>
    <col min="3" max="4" width="29.7265625" style="5" customWidth="1"/>
    <col min="5" max="5" width="30.453125" style="5" customWidth="1"/>
    <col min="6" max="6" width="18.453125" style="5" customWidth="1"/>
    <col min="7" max="7" width="12.7265625" style="5" customWidth="1"/>
    <col min="8" max="8" width="11.1796875" style="5" customWidth="1"/>
    <col min="9" max="16384" width="11.453125" style="5"/>
  </cols>
  <sheetData>
    <row r="1" spans="2:9" ht="67.5" customHeight="1" x14ac:dyDescent="0.35">
      <c r="B1" s="125" t="s">
        <v>740</v>
      </c>
      <c r="H1" s="124" t="s">
        <v>692</v>
      </c>
    </row>
    <row r="2" spans="2:9" ht="38.5" customHeight="1" x14ac:dyDescent="0.35">
      <c r="C2" s="169" t="s">
        <v>403</v>
      </c>
      <c r="D2" s="169"/>
      <c r="E2" s="169"/>
      <c r="F2" s="169"/>
    </row>
    <row r="3" spans="2:9" ht="38.5" customHeight="1" x14ac:dyDescent="0.35">
      <c r="C3" s="169" t="s">
        <v>404</v>
      </c>
      <c r="D3" s="169"/>
      <c r="E3" s="169"/>
      <c r="F3" s="169"/>
      <c r="I3" s="107"/>
    </row>
    <row r="4" spans="2:9" ht="38.5" customHeight="1" x14ac:dyDescent="0.35">
      <c r="C4" s="43" t="s">
        <v>381</v>
      </c>
      <c r="D4" s="43" t="s">
        <v>394</v>
      </c>
      <c r="E4" s="43" t="s">
        <v>395</v>
      </c>
      <c r="F4" s="30" t="s">
        <v>383</v>
      </c>
    </row>
    <row r="5" spans="2:9" ht="38.5" customHeight="1" x14ac:dyDescent="0.35">
      <c r="C5" s="30" t="s">
        <v>220</v>
      </c>
      <c r="D5" s="30">
        <v>10223.99</v>
      </c>
      <c r="E5" s="30" t="s">
        <v>387</v>
      </c>
      <c r="F5" s="13" t="str">
        <f>IF(E5="Valeur imputée par une agence réceptrice","Imputation agence",IF(E5="Chiffre officiel","Officiel",IF(E5="Valeur estimée","Estimation FAO",IF(E5="Valeur manquante","Manquant",IF(E5="Chiffre de source externe (non oficielle)","Externe","?")))))</f>
        <v>Imputation agence</v>
      </c>
    </row>
    <row r="6" spans="2:9" ht="38.5" customHeight="1" x14ac:dyDescent="0.35">
      <c r="C6" s="30" t="s">
        <v>244</v>
      </c>
      <c r="D6" s="30">
        <v>2193.0500000000002</v>
      </c>
      <c r="E6" s="30" t="s">
        <v>387</v>
      </c>
      <c r="F6" s="13" t="str">
        <f t="shared" ref="F6:F12" si="0">IF(E6="Valeur imputée par une agence réceptrice","Imputation agence",IF(E6="Chiffre officiel","Officiel",IF(E6="Valeur estimée","Estimation FAO",IF(E6="Valeur manquante","Manquant",IF(E6="Chiffre de source externe (non oficielle)","Externe","?")))))</f>
        <v>Imputation agence</v>
      </c>
    </row>
    <row r="7" spans="2:9" ht="38.5" customHeight="1" x14ac:dyDescent="0.35">
      <c r="C7" s="30" t="s">
        <v>262</v>
      </c>
      <c r="D7" s="30">
        <v>39473.129999999997</v>
      </c>
      <c r="E7" s="30" t="s">
        <v>387</v>
      </c>
      <c r="F7" s="13" t="str">
        <f t="shared" si="0"/>
        <v>Imputation agence</v>
      </c>
    </row>
    <row r="8" spans="2:9" ht="38.5" customHeight="1" x14ac:dyDescent="0.35">
      <c r="C8" s="30" t="s">
        <v>274</v>
      </c>
      <c r="D8" s="30">
        <v>1089837.79</v>
      </c>
      <c r="E8" s="30" t="s">
        <v>387</v>
      </c>
      <c r="F8" s="13" t="str">
        <f t="shared" si="0"/>
        <v>Imputation agence</v>
      </c>
    </row>
    <row r="9" spans="2:9" ht="38.5" customHeight="1" x14ac:dyDescent="0.35">
      <c r="C9" s="30" t="s">
        <v>301</v>
      </c>
      <c r="D9" s="30">
        <v>21648.97</v>
      </c>
      <c r="E9" s="30" t="s">
        <v>387</v>
      </c>
      <c r="F9" s="13" t="str">
        <f t="shared" si="0"/>
        <v>Imputation agence</v>
      </c>
    </row>
    <row r="10" spans="2:9" ht="38.5" customHeight="1" x14ac:dyDescent="0.35">
      <c r="C10" s="30" t="s">
        <v>360</v>
      </c>
      <c r="D10" s="30">
        <v>163275.57999999999</v>
      </c>
      <c r="E10" s="30" t="s">
        <v>387</v>
      </c>
      <c r="F10" s="13" t="str">
        <f t="shared" si="0"/>
        <v>Imputation agence</v>
      </c>
    </row>
    <row r="11" spans="2:9" ht="38.5" customHeight="1" x14ac:dyDescent="0.35">
      <c r="C11" s="30" t="s">
        <v>367</v>
      </c>
      <c r="D11" s="30">
        <v>63630.69</v>
      </c>
      <c r="E11" s="30" t="s">
        <v>387</v>
      </c>
      <c r="F11" s="13" t="str">
        <f t="shared" si="0"/>
        <v>Imputation agence</v>
      </c>
    </row>
    <row r="12" spans="2:9" ht="38.5" customHeight="1" x14ac:dyDescent="0.35">
      <c r="C12" s="30" t="s">
        <v>479</v>
      </c>
      <c r="D12" s="30">
        <v>418968.18</v>
      </c>
      <c r="E12" s="30" t="s">
        <v>387</v>
      </c>
      <c r="F12" s="13" t="str">
        <f t="shared" si="0"/>
        <v>Imputation agence</v>
      </c>
    </row>
  </sheetData>
  <mergeCells count="2">
    <mergeCell ref="C2:F2"/>
    <mergeCell ref="C3:F3"/>
  </mergeCell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4E0CE-5568-4AB4-BB1C-4904474D84AA}">
  <sheetPr>
    <tabColor theme="9" tint="0.79998168889431442"/>
  </sheetPr>
  <dimension ref="B1:H31"/>
  <sheetViews>
    <sheetView zoomScale="94" zoomScaleNormal="94" workbookViewId="0">
      <selection activeCell="I6" sqref="I6"/>
    </sheetView>
  </sheetViews>
  <sheetFormatPr baseColWidth="10" defaultColWidth="11.453125" defaultRowHeight="14.5" x14ac:dyDescent="0.35"/>
  <cols>
    <col min="1" max="1" width="13.36328125" style="5" customWidth="1"/>
    <col min="2" max="2" width="16.36328125" style="5" customWidth="1"/>
    <col min="3" max="3" width="25.54296875" style="5" customWidth="1"/>
    <col min="4" max="4" width="24.81640625" style="5" customWidth="1"/>
    <col min="5" max="5" width="36.453125" style="5" customWidth="1"/>
    <col min="6" max="6" width="21.81640625" style="5" customWidth="1"/>
    <col min="7" max="7" width="12.7265625" style="5" customWidth="1"/>
    <col min="8" max="8" width="11.1796875" style="5" customWidth="1"/>
    <col min="9" max="16384" width="11.453125" style="5"/>
  </cols>
  <sheetData>
    <row r="1" spans="2:8" ht="67.5" customHeight="1" x14ac:dyDescent="0.35">
      <c r="B1" s="125" t="s">
        <v>740</v>
      </c>
      <c r="H1" s="124" t="s">
        <v>692</v>
      </c>
    </row>
    <row r="2" spans="2:8" ht="41.15" customHeight="1" x14ac:dyDescent="0.35">
      <c r="C2" s="169" t="s">
        <v>413</v>
      </c>
      <c r="D2" s="169"/>
      <c r="E2" s="169"/>
      <c r="F2" s="169"/>
    </row>
    <row r="3" spans="2:8" ht="117" customHeight="1" x14ac:dyDescent="0.35">
      <c r="C3" s="167" t="s">
        <v>417</v>
      </c>
      <c r="D3" s="170"/>
      <c r="E3" s="170"/>
      <c r="F3" s="168"/>
    </row>
    <row r="4" spans="2:8" ht="31.5" customHeight="1" x14ac:dyDescent="0.35">
      <c r="C4" s="52" t="s">
        <v>381</v>
      </c>
      <c r="D4" s="52" t="s">
        <v>394</v>
      </c>
      <c r="E4" s="52" t="s">
        <v>380</v>
      </c>
      <c r="F4" s="52" t="s">
        <v>383</v>
      </c>
    </row>
    <row r="5" spans="2:8" ht="23.5" customHeight="1" x14ac:dyDescent="0.35">
      <c r="C5" s="13" t="s">
        <v>206</v>
      </c>
      <c r="D5" s="13">
        <v>2403.8000000000002</v>
      </c>
      <c r="E5" s="13" t="s">
        <v>388</v>
      </c>
      <c r="F5" s="13" t="str">
        <f>IF(E5="Valeur imputée par une agence réceptrice","Imputation agence",IF(E5="Chiffre officiel","Officiel",IF(E5="Valeur estimée","Estimation FAO",IF(E5="Valeur manquante","Manquant",IF(E5="Chiffre de source externe (non oficielle)","Externe","?")))))</f>
        <v>Estimation FAO</v>
      </c>
    </row>
    <row r="6" spans="2:8" ht="23.5" customHeight="1" x14ac:dyDescent="0.35">
      <c r="C6" s="13" t="s">
        <v>213</v>
      </c>
      <c r="D6" s="13">
        <v>1600.88</v>
      </c>
      <c r="E6" s="13" t="s">
        <v>387</v>
      </c>
      <c r="F6" s="13" t="str">
        <f t="shared" ref="F6:F31" si="0">IF(E6="Valeur imputée par une agence réceptrice","Imputation agence",IF(E6="Chiffre officiel","Officiel",IF(E6="Valeur estimée","Estimation FAO",IF(E6="Valeur manquante","Manquant",IF(E6="Chiffre de source externe (non oficielle)","Externe","?")))))</f>
        <v>Imputation agence</v>
      </c>
    </row>
    <row r="7" spans="2:8" ht="23.5" customHeight="1" x14ac:dyDescent="0.35">
      <c r="C7" s="13" t="s">
        <v>215</v>
      </c>
      <c r="D7" s="13"/>
      <c r="E7" s="13" t="s">
        <v>397</v>
      </c>
      <c r="F7" s="13" t="str">
        <f t="shared" si="0"/>
        <v>Manquant</v>
      </c>
    </row>
    <row r="8" spans="2:8" ht="23.5" customHeight="1" x14ac:dyDescent="0.35">
      <c r="C8" s="13" t="s">
        <v>220</v>
      </c>
      <c r="D8" s="13">
        <v>394.1</v>
      </c>
      <c r="E8" s="13" t="s">
        <v>387</v>
      </c>
      <c r="F8" s="13" t="str">
        <f t="shared" si="0"/>
        <v>Imputation agence</v>
      </c>
    </row>
    <row r="9" spans="2:8" ht="23.5" customHeight="1" x14ac:dyDescent="0.35">
      <c r="C9" s="13" t="s">
        <v>228</v>
      </c>
      <c r="D9" s="13">
        <v>102615.95</v>
      </c>
      <c r="E9" s="13" t="s">
        <v>387</v>
      </c>
      <c r="F9" s="13" t="str">
        <f t="shared" si="0"/>
        <v>Imputation agence</v>
      </c>
    </row>
    <row r="10" spans="2:8" ht="23.5" customHeight="1" x14ac:dyDescent="0.35">
      <c r="C10" s="13" t="s">
        <v>232</v>
      </c>
      <c r="D10" s="13">
        <v>3908.1</v>
      </c>
      <c r="E10" s="13" t="s">
        <v>387</v>
      </c>
      <c r="F10" s="13" t="str">
        <f t="shared" si="0"/>
        <v>Imputation agence</v>
      </c>
    </row>
    <row r="11" spans="2:8" ht="23.5" customHeight="1" x14ac:dyDescent="0.35">
      <c r="C11" s="13" t="s">
        <v>234</v>
      </c>
      <c r="D11" s="13">
        <v>26820.83</v>
      </c>
      <c r="E11" s="13" t="s">
        <v>388</v>
      </c>
      <c r="F11" s="13" t="str">
        <f t="shared" si="0"/>
        <v>Estimation FAO</v>
      </c>
    </row>
    <row r="12" spans="2:8" ht="23.5" customHeight="1" x14ac:dyDescent="0.35">
      <c r="C12" s="13" t="s">
        <v>235</v>
      </c>
      <c r="D12" s="13">
        <v>1898.67</v>
      </c>
      <c r="E12" s="13" t="s">
        <v>387</v>
      </c>
      <c r="F12" s="13" t="str">
        <f t="shared" si="0"/>
        <v>Imputation agence</v>
      </c>
    </row>
    <row r="13" spans="2:8" ht="23.5" customHeight="1" x14ac:dyDescent="0.35">
      <c r="C13" s="13" t="s">
        <v>236</v>
      </c>
      <c r="D13" s="13"/>
      <c r="E13" s="13" t="s">
        <v>397</v>
      </c>
      <c r="F13" s="13" t="str">
        <f t="shared" si="0"/>
        <v>Manquant</v>
      </c>
    </row>
    <row r="14" spans="2:8" ht="23.5" customHeight="1" x14ac:dyDescent="0.35">
      <c r="C14" s="13" t="s">
        <v>683</v>
      </c>
      <c r="D14" s="13">
        <v>376.23</v>
      </c>
      <c r="E14" s="13" t="s">
        <v>388</v>
      </c>
      <c r="F14" s="13" t="str">
        <f t="shared" si="0"/>
        <v>Estimation FAO</v>
      </c>
    </row>
    <row r="15" spans="2:8" ht="23.5" customHeight="1" x14ac:dyDescent="0.35">
      <c r="C15" s="13" t="s">
        <v>665</v>
      </c>
      <c r="D15" s="13">
        <v>21649.599999999999</v>
      </c>
      <c r="E15" s="13" t="s">
        <v>387</v>
      </c>
      <c r="F15" s="13" t="str">
        <f t="shared" si="0"/>
        <v>Imputation agence</v>
      </c>
    </row>
    <row r="16" spans="2:8" ht="23.5" customHeight="1" x14ac:dyDescent="0.35">
      <c r="C16" s="13" t="s">
        <v>669</v>
      </c>
      <c r="D16" s="13"/>
      <c r="E16" s="13" t="s">
        <v>397</v>
      </c>
      <c r="F16" s="13" t="str">
        <f t="shared" si="0"/>
        <v>Manquant</v>
      </c>
    </row>
    <row r="17" spans="3:6" ht="23.5" customHeight="1" x14ac:dyDescent="0.35">
      <c r="C17" s="13" t="s">
        <v>283</v>
      </c>
      <c r="D17" s="13">
        <v>411.88</v>
      </c>
      <c r="E17" s="13" t="s">
        <v>387</v>
      </c>
      <c r="F17" s="13" t="str">
        <f t="shared" si="0"/>
        <v>Imputation agence</v>
      </c>
    </row>
    <row r="18" spans="3:6" ht="23.5" customHeight="1" x14ac:dyDescent="0.35">
      <c r="C18" s="13" t="s">
        <v>300</v>
      </c>
      <c r="D18" s="13">
        <v>6464.58</v>
      </c>
      <c r="E18" s="13" t="s">
        <v>387</v>
      </c>
      <c r="F18" s="13" t="str">
        <f t="shared" si="0"/>
        <v>Imputation agence</v>
      </c>
    </row>
    <row r="19" spans="3:6" ht="23.5" customHeight="1" x14ac:dyDescent="0.35">
      <c r="C19" s="13" t="s">
        <v>306</v>
      </c>
      <c r="D19" s="13">
        <v>90.69</v>
      </c>
      <c r="E19" s="13" t="s">
        <v>387</v>
      </c>
      <c r="F19" s="13" t="str">
        <f t="shared" si="0"/>
        <v>Imputation agence</v>
      </c>
    </row>
    <row r="20" spans="3:6" ht="23.5" customHeight="1" x14ac:dyDescent="0.35">
      <c r="C20" s="13" t="s">
        <v>657</v>
      </c>
      <c r="D20" s="13">
        <v>153.41999999999999</v>
      </c>
      <c r="E20" s="13" t="s">
        <v>387</v>
      </c>
      <c r="F20" s="13" t="str">
        <f t="shared" si="0"/>
        <v>Imputation agence</v>
      </c>
    </row>
    <row r="21" spans="3:6" ht="23.5" customHeight="1" x14ac:dyDescent="0.35">
      <c r="C21" s="13" t="s">
        <v>316</v>
      </c>
      <c r="D21" s="13"/>
      <c r="E21" s="13" t="s">
        <v>397</v>
      </c>
      <c r="F21" s="13" t="str">
        <f t="shared" si="0"/>
        <v>Manquant</v>
      </c>
    </row>
    <row r="22" spans="3:6" ht="23.5" customHeight="1" x14ac:dyDescent="0.35">
      <c r="C22" s="13" t="s">
        <v>321</v>
      </c>
      <c r="D22" s="13">
        <v>3999.28</v>
      </c>
      <c r="E22" s="13" t="s">
        <v>388</v>
      </c>
      <c r="F22" s="13" t="str">
        <f t="shared" si="0"/>
        <v>Estimation FAO</v>
      </c>
    </row>
    <row r="23" spans="3:6" ht="23.5" customHeight="1" x14ac:dyDescent="0.35">
      <c r="C23" s="13" t="s">
        <v>332</v>
      </c>
      <c r="D23" s="13">
        <v>2096.48</v>
      </c>
      <c r="E23" s="13" t="s">
        <v>388</v>
      </c>
      <c r="F23" s="13" t="str">
        <f t="shared" si="0"/>
        <v>Estimation FAO</v>
      </c>
    </row>
    <row r="24" spans="3:6" ht="23.5" customHeight="1" x14ac:dyDescent="0.35">
      <c r="C24" s="13" t="s">
        <v>660</v>
      </c>
      <c r="D24" s="13"/>
      <c r="E24" s="13" t="s">
        <v>397</v>
      </c>
      <c r="F24" s="13" t="str">
        <f t="shared" si="0"/>
        <v>Manquant</v>
      </c>
    </row>
    <row r="25" spans="3:6" ht="23.5" customHeight="1" x14ac:dyDescent="0.35">
      <c r="C25" s="13" t="s">
        <v>678</v>
      </c>
      <c r="D25" s="13">
        <v>8117.93</v>
      </c>
      <c r="E25" s="13" t="s">
        <v>387</v>
      </c>
      <c r="F25" s="13" t="str">
        <f t="shared" si="0"/>
        <v>Imputation agence</v>
      </c>
    </row>
    <row r="26" spans="3:6" ht="23.5" customHeight="1" x14ac:dyDescent="0.35">
      <c r="C26" s="13" t="s">
        <v>348</v>
      </c>
      <c r="D26" s="13">
        <v>398.94</v>
      </c>
      <c r="E26" s="13" t="s">
        <v>387</v>
      </c>
      <c r="F26" s="13" t="str">
        <f t="shared" si="0"/>
        <v>Imputation agence</v>
      </c>
    </row>
    <row r="27" spans="3:6" ht="23.5" customHeight="1" x14ac:dyDescent="0.35">
      <c r="C27" s="13" t="s">
        <v>353</v>
      </c>
      <c r="D27" s="13">
        <v>9343.93</v>
      </c>
      <c r="E27" s="13" t="s">
        <v>387</v>
      </c>
      <c r="F27" s="13" t="str">
        <f t="shared" si="0"/>
        <v>Imputation agence</v>
      </c>
    </row>
    <row r="28" spans="3:6" ht="23.5" customHeight="1" x14ac:dyDescent="0.35">
      <c r="C28" s="13" t="s">
        <v>360</v>
      </c>
      <c r="D28" s="13">
        <v>358671.39</v>
      </c>
      <c r="E28" s="13" t="s">
        <v>387</v>
      </c>
      <c r="F28" s="13" t="str">
        <f t="shared" si="0"/>
        <v>Imputation agence</v>
      </c>
    </row>
    <row r="29" spans="3:6" ht="23.5" customHeight="1" x14ac:dyDescent="0.35">
      <c r="C29" s="13" t="s">
        <v>367</v>
      </c>
      <c r="D29" s="13">
        <v>706.74</v>
      </c>
      <c r="E29" s="13" t="s">
        <v>387</v>
      </c>
      <c r="F29" s="13" t="str">
        <f t="shared" si="0"/>
        <v>Imputation agence</v>
      </c>
    </row>
    <row r="30" spans="3:6" ht="23.5" customHeight="1" x14ac:dyDescent="0.35">
      <c r="C30" s="13" t="s">
        <v>368</v>
      </c>
      <c r="D30" s="13"/>
      <c r="E30" s="13" t="s">
        <v>397</v>
      </c>
      <c r="F30" s="13" t="str">
        <f t="shared" si="0"/>
        <v>Manquant</v>
      </c>
    </row>
    <row r="31" spans="3:6" ht="23.5" customHeight="1" x14ac:dyDescent="0.35">
      <c r="C31" s="13" t="s">
        <v>479</v>
      </c>
      <c r="D31" s="13">
        <v>98405.54</v>
      </c>
      <c r="E31" s="13" t="s">
        <v>387</v>
      </c>
      <c r="F31" s="13" t="str">
        <f t="shared" si="0"/>
        <v>Imputation agence</v>
      </c>
    </row>
  </sheetData>
  <mergeCells count="2">
    <mergeCell ref="C2:F2"/>
    <mergeCell ref="C3:F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885AF-00D0-4720-9865-D603E47A4393}">
  <sheetPr>
    <tabColor theme="9" tint="0.79998168889431442"/>
  </sheetPr>
  <dimension ref="B1:H31"/>
  <sheetViews>
    <sheetView zoomScale="94" zoomScaleNormal="94" workbookViewId="0">
      <selection activeCell="I16" sqref="I16"/>
    </sheetView>
  </sheetViews>
  <sheetFormatPr baseColWidth="10" defaultColWidth="11.453125" defaultRowHeight="14.5" x14ac:dyDescent="0.35"/>
  <cols>
    <col min="1" max="1" width="13.36328125" style="5" customWidth="1"/>
    <col min="2" max="2" width="16.54296875" style="5" customWidth="1"/>
    <col min="3" max="3" width="23.54296875" style="5" customWidth="1"/>
    <col min="4" max="4" width="22.81640625" style="5" customWidth="1"/>
    <col min="5" max="5" width="23.54296875" style="5" customWidth="1"/>
    <col min="6" max="6" width="16.54296875" style="5" customWidth="1"/>
    <col min="7" max="7" width="12.7265625" style="5" customWidth="1"/>
    <col min="8" max="8" width="11.1796875" style="5" customWidth="1"/>
    <col min="9" max="16384" width="11.453125" style="5"/>
  </cols>
  <sheetData>
    <row r="1" spans="2:8" ht="67.5" customHeight="1" x14ac:dyDescent="0.35">
      <c r="B1" s="125" t="s">
        <v>740</v>
      </c>
      <c r="H1" s="124" t="s">
        <v>692</v>
      </c>
    </row>
    <row r="2" spans="2:8" ht="35.15" customHeight="1" x14ac:dyDescent="0.35">
      <c r="C2" s="169" t="s">
        <v>398</v>
      </c>
      <c r="D2" s="169"/>
      <c r="E2" s="169"/>
      <c r="F2" s="169"/>
    </row>
    <row r="3" spans="2:8" ht="35.15" customHeight="1" x14ac:dyDescent="0.35">
      <c r="C3" s="169" t="s">
        <v>399</v>
      </c>
      <c r="D3" s="169"/>
      <c r="E3" s="169"/>
      <c r="F3" s="169"/>
    </row>
    <row r="4" spans="2:8" ht="21.65" customHeight="1" x14ac:dyDescent="0.35">
      <c r="C4" s="52" t="s">
        <v>400</v>
      </c>
      <c r="D4" s="52" t="s">
        <v>394</v>
      </c>
      <c r="E4" s="52" t="s">
        <v>395</v>
      </c>
      <c r="F4" s="52" t="s">
        <v>383</v>
      </c>
    </row>
    <row r="5" spans="2:8" ht="21.65" customHeight="1" x14ac:dyDescent="0.35">
      <c r="C5" s="13" t="s">
        <v>213</v>
      </c>
      <c r="D5" s="13">
        <v>2600</v>
      </c>
      <c r="E5" s="13" t="s">
        <v>388</v>
      </c>
      <c r="F5" s="13" t="str">
        <f>IF(E5="Valeur imputée par une agence réceptrice","Imputation agence",IF(E5="Chiffre officiel","Officiel",IF(E5="Valeur estimée","Estimation FAO",IF(E5="Valeur manquante","Manquant",IF(E5="Chiffre de source externe (non oficielle)","Externe","?")))))</f>
        <v>Estimation FAO</v>
      </c>
    </row>
    <row r="6" spans="2:8" ht="21.65" customHeight="1" x14ac:dyDescent="0.35">
      <c r="C6" s="13" t="s">
        <v>654</v>
      </c>
      <c r="D6" s="13">
        <v>37225</v>
      </c>
      <c r="E6" s="13" t="s">
        <v>386</v>
      </c>
      <c r="F6" s="13" t="str">
        <f t="shared" ref="F6:F31" si="0">IF(E6="Valeur imputée par une agence réceptrice","Imputation agence",IF(E6="Chiffre officiel","Officiel",IF(E6="Valeur estimée","Estimation FAO",IF(E6="Valeur manquante","Manquant",IF(E6="Chiffre de source externe (non oficielle)","Externe","?")))))</f>
        <v>Officiel</v>
      </c>
    </row>
    <row r="7" spans="2:8" ht="21.65" customHeight="1" x14ac:dyDescent="0.35">
      <c r="C7" s="13" t="s">
        <v>222</v>
      </c>
      <c r="D7" s="13">
        <v>60610</v>
      </c>
      <c r="E7" s="13" t="s">
        <v>386</v>
      </c>
      <c r="F7" s="13" t="str">
        <f t="shared" si="0"/>
        <v>Officiel</v>
      </c>
    </row>
    <row r="8" spans="2:8" ht="21.65" customHeight="1" x14ac:dyDescent="0.35">
      <c r="C8" s="13" t="s">
        <v>235</v>
      </c>
      <c r="D8" s="13">
        <v>3100</v>
      </c>
      <c r="E8" s="13" t="s">
        <v>388</v>
      </c>
      <c r="F8" s="13" t="str">
        <f t="shared" si="0"/>
        <v>Estimation FAO</v>
      </c>
    </row>
    <row r="9" spans="2:8" ht="21.65" customHeight="1" x14ac:dyDescent="0.35">
      <c r="C9" s="13" t="s">
        <v>236</v>
      </c>
      <c r="D9" s="13">
        <v>29000</v>
      </c>
      <c r="E9" s="13" t="s">
        <v>388</v>
      </c>
      <c r="F9" s="13" t="str">
        <f t="shared" si="0"/>
        <v>Estimation FAO</v>
      </c>
    </row>
    <row r="10" spans="2:8" ht="21.65" customHeight="1" x14ac:dyDescent="0.35">
      <c r="C10" s="13" t="s">
        <v>683</v>
      </c>
      <c r="D10" s="13">
        <v>270</v>
      </c>
      <c r="E10" s="13" t="s">
        <v>388</v>
      </c>
      <c r="F10" s="13" t="str">
        <f t="shared" si="0"/>
        <v>Estimation FAO</v>
      </c>
    </row>
    <row r="11" spans="2:8" ht="21.65" customHeight="1" x14ac:dyDescent="0.35">
      <c r="C11" s="13" t="s">
        <v>238</v>
      </c>
      <c r="D11" s="13">
        <v>0</v>
      </c>
      <c r="E11" s="13" t="s">
        <v>386</v>
      </c>
      <c r="F11" s="13" t="str">
        <f t="shared" si="0"/>
        <v>Officiel</v>
      </c>
    </row>
    <row r="12" spans="2:8" ht="21.65" customHeight="1" x14ac:dyDescent="0.35">
      <c r="C12" s="13" t="s">
        <v>245</v>
      </c>
      <c r="D12" s="13">
        <v>0</v>
      </c>
      <c r="E12" s="13" t="s">
        <v>386</v>
      </c>
      <c r="F12" s="13" t="str">
        <f t="shared" si="0"/>
        <v>Officiel</v>
      </c>
    </row>
    <row r="13" spans="2:8" ht="21.65" customHeight="1" x14ac:dyDescent="0.35">
      <c r="C13" s="13" t="s">
        <v>247</v>
      </c>
      <c r="D13" s="13">
        <v>0</v>
      </c>
      <c r="E13" s="13" t="s">
        <v>386</v>
      </c>
      <c r="F13" s="13" t="str">
        <f t="shared" si="0"/>
        <v>Officiel</v>
      </c>
    </row>
    <row r="14" spans="2:8" ht="21.65" customHeight="1" x14ac:dyDescent="0.35">
      <c r="C14" s="13" t="s">
        <v>661</v>
      </c>
      <c r="D14" s="13">
        <v>7700</v>
      </c>
      <c r="E14" s="13" t="s">
        <v>388</v>
      </c>
      <c r="F14" s="13" t="str">
        <f t="shared" si="0"/>
        <v>Estimation FAO</v>
      </c>
    </row>
    <row r="15" spans="2:8" ht="21.65" customHeight="1" x14ac:dyDescent="0.35">
      <c r="C15" s="13" t="s">
        <v>251</v>
      </c>
      <c r="D15" s="13">
        <v>10</v>
      </c>
      <c r="E15" s="13" t="s">
        <v>386</v>
      </c>
      <c r="F15" s="13" t="str">
        <f t="shared" si="0"/>
        <v>Officiel</v>
      </c>
    </row>
    <row r="16" spans="2:8" ht="21.65" customHeight="1" x14ac:dyDescent="0.35">
      <c r="C16" s="13" t="s">
        <v>252</v>
      </c>
      <c r="D16" s="13">
        <v>0</v>
      </c>
      <c r="E16" s="13" t="s">
        <v>386</v>
      </c>
      <c r="F16" s="13" t="str">
        <f t="shared" si="0"/>
        <v>Officiel</v>
      </c>
    </row>
    <row r="17" spans="3:6" ht="21.65" customHeight="1" x14ac:dyDescent="0.35">
      <c r="C17" s="13" t="s">
        <v>675</v>
      </c>
      <c r="D17" s="13">
        <v>24100</v>
      </c>
      <c r="E17" s="13" t="s">
        <v>388</v>
      </c>
      <c r="F17" s="13" t="str">
        <f t="shared" si="0"/>
        <v>Estimation FAO</v>
      </c>
    </row>
    <row r="18" spans="3:6" ht="21.65" customHeight="1" x14ac:dyDescent="0.35">
      <c r="C18" s="13" t="s">
        <v>257</v>
      </c>
      <c r="D18" s="13">
        <v>0</v>
      </c>
      <c r="E18" s="13" t="s">
        <v>386</v>
      </c>
      <c r="F18" s="13" t="str">
        <f t="shared" si="0"/>
        <v>Officiel</v>
      </c>
    </row>
    <row r="19" spans="3:6" ht="21.65" customHeight="1" x14ac:dyDescent="0.35">
      <c r="C19" s="13" t="s">
        <v>258</v>
      </c>
      <c r="D19" s="13">
        <v>515340</v>
      </c>
      <c r="E19" s="13" t="s">
        <v>386</v>
      </c>
      <c r="F19" s="13" t="str">
        <f t="shared" si="0"/>
        <v>Officiel</v>
      </c>
    </row>
    <row r="20" spans="3:6" ht="21.65" customHeight="1" x14ac:dyDescent="0.35">
      <c r="C20" s="13" t="s">
        <v>263</v>
      </c>
      <c r="D20" s="13">
        <v>0</v>
      </c>
      <c r="E20" s="13" t="s">
        <v>386</v>
      </c>
      <c r="F20" s="13" t="str">
        <f t="shared" si="0"/>
        <v>Officiel</v>
      </c>
    </row>
    <row r="21" spans="3:6" ht="21.65" customHeight="1" x14ac:dyDescent="0.35">
      <c r="C21" s="13" t="s">
        <v>282</v>
      </c>
      <c r="D21" s="13">
        <v>1060</v>
      </c>
      <c r="E21" s="13" t="s">
        <v>386</v>
      </c>
      <c r="F21" s="13" t="str">
        <f t="shared" si="0"/>
        <v>Officiel</v>
      </c>
    </row>
    <row r="22" spans="3:6" ht="21.65" customHeight="1" x14ac:dyDescent="0.35">
      <c r="C22" s="13" t="s">
        <v>297</v>
      </c>
      <c r="D22" s="13">
        <v>0</v>
      </c>
      <c r="E22" s="13" t="s">
        <v>386</v>
      </c>
      <c r="F22" s="13" t="str">
        <f t="shared" si="0"/>
        <v>Officiel</v>
      </c>
    </row>
    <row r="23" spans="3:6" ht="21.65" customHeight="1" x14ac:dyDescent="0.35">
      <c r="C23" s="13" t="s">
        <v>298</v>
      </c>
      <c r="D23" s="13">
        <v>0</v>
      </c>
      <c r="E23" s="13" t="s">
        <v>386</v>
      </c>
      <c r="F23" s="13" t="str">
        <f t="shared" si="0"/>
        <v>Officiel</v>
      </c>
    </row>
    <row r="24" spans="3:6" ht="21.65" customHeight="1" x14ac:dyDescent="0.35">
      <c r="C24" s="13" t="s">
        <v>304</v>
      </c>
      <c r="D24" s="13">
        <v>0</v>
      </c>
      <c r="E24" s="13" t="s">
        <v>386</v>
      </c>
      <c r="F24" s="13" t="str">
        <f t="shared" si="0"/>
        <v>Officiel</v>
      </c>
    </row>
    <row r="25" spans="3:6" ht="21.65" customHeight="1" x14ac:dyDescent="0.35">
      <c r="C25" s="13" t="s">
        <v>528</v>
      </c>
      <c r="D25" s="13">
        <v>10160</v>
      </c>
      <c r="E25" s="13" t="s">
        <v>386</v>
      </c>
      <c r="F25" s="13" t="str">
        <f t="shared" si="0"/>
        <v>Officiel</v>
      </c>
    </row>
    <row r="26" spans="3:6" ht="21.65" customHeight="1" x14ac:dyDescent="0.35">
      <c r="C26" s="13" t="s">
        <v>333</v>
      </c>
      <c r="D26" s="13">
        <v>2220</v>
      </c>
      <c r="E26" s="13" t="s">
        <v>386</v>
      </c>
      <c r="F26" s="13" t="str">
        <f t="shared" si="0"/>
        <v>Officiel</v>
      </c>
    </row>
    <row r="27" spans="3:6" ht="21.65" customHeight="1" x14ac:dyDescent="0.35">
      <c r="C27" s="13" t="s">
        <v>342</v>
      </c>
      <c r="D27" s="13">
        <v>490</v>
      </c>
      <c r="E27" s="13" t="s">
        <v>386</v>
      </c>
      <c r="F27" s="13" t="str">
        <f t="shared" si="0"/>
        <v>Officiel</v>
      </c>
    </row>
    <row r="28" spans="3:6" ht="44.15" customHeight="1" x14ac:dyDescent="0.35">
      <c r="C28" s="30" t="s">
        <v>674</v>
      </c>
      <c r="D28" s="13">
        <v>14500</v>
      </c>
      <c r="E28" s="13" t="s">
        <v>388</v>
      </c>
      <c r="F28" s="13" t="str">
        <f t="shared" si="0"/>
        <v>Estimation FAO</v>
      </c>
    </row>
    <row r="29" spans="3:6" ht="21.65" customHeight="1" x14ac:dyDescent="0.35">
      <c r="C29" s="13" t="s">
        <v>356</v>
      </c>
      <c r="D29" s="13">
        <v>0</v>
      </c>
      <c r="E29" s="13" t="s">
        <v>386</v>
      </c>
      <c r="F29" s="13" t="str">
        <f t="shared" si="0"/>
        <v>Officiel</v>
      </c>
    </row>
    <row r="30" spans="3:6" ht="21.65" customHeight="1" x14ac:dyDescent="0.35">
      <c r="C30" s="13" t="s">
        <v>527</v>
      </c>
      <c r="D30" s="13">
        <v>11</v>
      </c>
      <c r="E30" s="13" t="s">
        <v>386</v>
      </c>
      <c r="F30" s="13" t="str">
        <f t="shared" si="0"/>
        <v>Officiel</v>
      </c>
    </row>
    <row r="31" spans="3:6" ht="21.65" customHeight="1" x14ac:dyDescent="0.35">
      <c r="C31" s="13" t="s">
        <v>374</v>
      </c>
      <c r="D31" s="13">
        <v>140</v>
      </c>
      <c r="E31" s="13" t="s">
        <v>388</v>
      </c>
      <c r="F31" s="13" t="str">
        <f t="shared" si="0"/>
        <v>Estimation FAO</v>
      </c>
    </row>
  </sheetData>
  <mergeCells count="2">
    <mergeCell ref="C2:F2"/>
    <mergeCell ref="C3:F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249ac2a-b211-4fea-a23e-058f661af758">
      <Terms xmlns="http://schemas.microsoft.com/office/infopath/2007/PartnerControls"/>
    </lcf76f155ced4ddcb4097134ff3c332f>
    <TaxCatchAll xmlns="8f1b8a44-2e81-425d-8025-2e5e0436f25e" xsi:nil="true"/>
    <_ModernAudienceTargetUserField xmlns="e249ac2a-b211-4fea-a23e-058f661af758">
      <UserInfo>
        <DisplayName/>
        <AccountId xsi:nil="true"/>
        <AccountType/>
      </UserInfo>
    </_ModernAudienceTargetUserFiel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9F8D0E12706CA4F88F078CAAF1F0285" ma:contentTypeVersion="15" ma:contentTypeDescription="Crée un document." ma:contentTypeScope="" ma:versionID="d61ebabf05edb172a4796a2a26dcc231">
  <xsd:schema xmlns:xsd="http://www.w3.org/2001/XMLSchema" xmlns:xs="http://www.w3.org/2001/XMLSchema" xmlns:p="http://schemas.microsoft.com/office/2006/metadata/properties" xmlns:ns2="e249ac2a-b211-4fea-a23e-058f661af758" xmlns:ns3="8f1b8a44-2e81-425d-8025-2e5e0436f25e" targetNamespace="http://schemas.microsoft.com/office/2006/metadata/properties" ma:root="true" ma:fieldsID="0ecdbb82de15a51058ed3f6676f3dbd1" ns2:_="" ns3:_="">
    <xsd:import namespace="e249ac2a-b211-4fea-a23e-058f661af758"/>
    <xsd:import namespace="8f1b8a44-2e81-425d-8025-2e5e0436f25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ModernAudienceTargetUserField" minOccurs="0"/>
                <xsd:element ref="ns2:_ModernAudienceAadObjectI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49ac2a-b211-4fea-a23e-058f661af7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9c47289d-44d4-4518-8531-d864f6d3e1e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_ModernAudienceTargetUserField" ma:index="21" nillable="true" ma:displayName="Audience" ma:list="UserInfo" ma:SharePointGroup="0" ma:internalName="_ModernAudienceTargetUserFiel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ModernAudienceAadObjectIds" ma:index="22" nillable="true" ma:displayName="AudienceIds" ma:list="{9b001c38-b593-437a-acce-521679d6ec8e}" ma:internalName="_ModernAudienceAadObjectIds" ma:readOnly="true" ma:showField="_AadObjectIdForUser" ma:web="8f1b8a44-2e81-425d-8025-2e5e0436f25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1b8a44-2e81-425d-8025-2e5e0436f25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f8f2c3c-97c3-401f-9e00-dc202c827de0}" ma:internalName="TaxCatchAll" ma:showField="CatchAllData" ma:web="8f1b8a44-2e81-425d-8025-2e5e0436f2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Y D A A B Q S w M E F A A C A A g A O 3 I 4 W 5 q V 1 R e m A A A A 9 g A A A B I A H A B D b 2 5 m a W c v U G F j a 2 F n Z S 5 4 b W w g o h g A K K A U A A A A A A A A A A A A A A A A A A A A A A A A A A A A h Y 8 9 D o I w A I W v Q r r T H z R K S C m D i Z M k R h P j 2 p Q C j V B M W y x 3 c / B I X k G M o m 6 O 7 3 v f 8 N 7 9 e q P Z 0 D b B R R q r O p 0 C A j E I p B Z d o X S V g t 6 V Y Q w y R r d c n H g l g 1 H W N h l s k Y L a u X O C k P c e + h n s T I U i j A k 6 5 p u 9 q G X L w U d W / + V Q a e u 4 F h I w e n i N Y R E k 8 w U k y x h i i i Z I c 6 W / Q j T u f b Y / k K 7 6 x v V G s t K E 6 x 1 F U 6 T o / Y E 9 A F B L A w Q U A A I A C A A 7 c j h 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3 I 4 W y i K R 7 g O A A A A E Q A A A B M A H A B G b 3 J t d W x h c y 9 T Z W N 0 a W 9 u M S 5 t I K I Y A C i g F A A A A A A A A A A A A A A A A A A A A A A A A A A A A C t O T S 7 J z M 9 T C I b Q h t Y A U E s B A i 0 A F A A C A A g A O 3 I 4 W 5 q V 1 R e m A A A A 9 g A A A B I A A A A A A A A A A A A A A A A A A A A A A E N v b m Z p Z y 9 Q Y W N r Y W d l L n h t b F B L A Q I t A B Q A A g A I A D t y O F s P y u m r p A A A A O k A A A A T A A A A A A A A A A A A A A A A A P I A A A B b Q 2 9 u d G V u d F 9 U e X B l c 1 0 u e G 1 s U E s B A i 0 A F A A C A A g A O 3 I 4 W 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O w N U Q s n O L p L h P I M t z l M 7 Q s A A A A A A g A A A A A A E G Y A A A A B A A A g A A A A b Y b j 5 f w E b 6 P h 5 x Q L 3 S y R w 0 O d T 5 y F N E g i G w f e b J V k v c U A A A A A D o A A A A A C A A A g A A A A s j 5 g R l n r 6 U p W E v B 6 D X Z C q + y c 5 q h n Z / U i 1 o P i I R A S p / p Q A A A A / n 5 c a k w j e x j Y t f 2 j + Y n y q Q X A 8 I J L 0 O 8 s 4 i s v 3 U t i S f D 5 4 W v 9 L X Y 0 O x f H X E 7 + l l x R W 7 7 O C a V D w / c Z b P Q 4 D e Y o B H o C 4 h O N O 6 i t N + q 5 L V u c 6 j V A A A A A i x 2 X y E G M 6 a 5 H p F 7 U S n G a b V E 3 Y 8 7 B S u r k B r C n 5 k J z s E P n b 2 O X 5 n v 1 z V 2 y T i Q 4 B e q Z t g p y J 4 Y h D v A 8 u n 3 K 7 J m j r w = = < / D a t a M a s h u p > 
</file>

<file path=customXml/itemProps1.xml><?xml version="1.0" encoding="utf-8"?>
<ds:datastoreItem xmlns:ds="http://schemas.openxmlformats.org/officeDocument/2006/customXml" ds:itemID="{11DAF5BD-EE12-422E-B387-B726B07A8913}">
  <ds:schemaRefs>
    <ds:schemaRef ds:uri="http://schemas.microsoft.com/office/2006/metadata/properties"/>
    <ds:schemaRef ds:uri="http://purl.org/dc/dcmitype/"/>
    <ds:schemaRef ds:uri="http://schemas.microsoft.com/office/2006/documentManagement/types"/>
    <ds:schemaRef ds:uri="8f1b8a44-2e81-425d-8025-2e5e0436f25e"/>
    <ds:schemaRef ds:uri="e249ac2a-b211-4fea-a23e-058f661af758"/>
    <ds:schemaRef ds:uri="http://www.w3.org/XML/1998/namespace"/>
    <ds:schemaRef ds:uri="http://purl.org/dc/terms/"/>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4ECF34CC-5F1E-42F9-A37B-390602E55CB9}">
  <ds:schemaRefs>
    <ds:schemaRef ds:uri="http://schemas.microsoft.com/sharepoint/v3/contenttype/forms"/>
  </ds:schemaRefs>
</ds:datastoreItem>
</file>

<file path=customXml/itemProps3.xml><?xml version="1.0" encoding="utf-8"?>
<ds:datastoreItem xmlns:ds="http://schemas.openxmlformats.org/officeDocument/2006/customXml" ds:itemID="{E5BF0ABA-E5A1-499B-98FC-5E32D3F553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49ac2a-b211-4fea-a23e-058f661af758"/>
    <ds:schemaRef ds:uri="8f1b8a44-2e81-425d-8025-2e5e0436f2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FDF054F-CC84-47B8-85A4-EEF4BA330C4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47</vt:i4>
      </vt:variant>
    </vt:vector>
  </HeadingPairs>
  <TitlesOfParts>
    <vt:vector size="47" baseType="lpstr">
      <vt:lpstr>1.1 SOMMAIRE</vt:lpstr>
      <vt:lpstr>1.2 Définitions </vt:lpstr>
      <vt:lpstr>2.1 Bilan Fibres végétales 2023</vt:lpstr>
      <vt:lpstr>2.2 Coton égréné 2023 ICAC</vt:lpstr>
      <vt:lpstr>2.3 Coton égréné 2023 (FAO)</vt:lpstr>
      <vt:lpstr>2.4 Jute FAO</vt:lpstr>
      <vt:lpstr>2.5 Coir FAO</vt:lpstr>
      <vt:lpstr>2.6 Autres fibres tex FAO</vt:lpstr>
      <vt:lpstr>2.7 Lin FAO</vt:lpstr>
      <vt:lpstr>2.8 Chanvre FAO</vt:lpstr>
      <vt:lpstr>2.10 Sisal FAO</vt:lpstr>
      <vt:lpstr>2.11 Kénaf &amp; F.libériennes FAO</vt:lpstr>
      <vt:lpstr>2.12 Abaca FAO</vt:lpstr>
      <vt:lpstr>2.13 Kapok FAO</vt:lpstr>
      <vt:lpstr>2.14 Fibre d'agave FAO</vt:lpstr>
      <vt:lpstr>2.15 Ramie FAO</vt:lpstr>
      <vt:lpstr>3.1 Bilan Fibres animales 2023</vt:lpstr>
      <vt:lpstr>3.2 Laines</vt:lpstr>
      <vt:lpstr>Cocons vers à soie</vt:lpstr>
      <vt:lpstr>3.3 Soie grège</vt:lpstr>
      <vt:lpstr>Calculs Peaux et Cuirs (2024)</vt:lpstr>
      <vt:lpstr>Total (FAO) (2024)</vt:lpstr>
      <vt:lpstr>Bovins (FAO 2024)</vt:lpstr>
      <vt:lpstr>Total EUROSTATS (2024)</vt:lpstr>
      <vt:lpstr>Veaux (EUROSTATS) (2024)</vt:lpstr>
      <vt:lpstr>Jeune bovin (EUROSTATS) (2024)</vt:lpstr>
      <vt:lpstr>Gros bovin (EUROSTATS) (2024)</vt:lpstr>
      <vt:lpstr>4.1 Bilan peaux brutes (2023)</vt:lpstr>
      <vt:lpstr>4.2.1 Bilan P.brutes FAO 2023</vt:lpstr>
      <vt:lpstr>4.2.2 Bovins 2023 (FAO)</vt:lpstr>
      <vt:lpstr>4.2.3 Ovins 2023 (FAO)</vt:lpstr>
      <vt:lpstr>4.2.4 Caprins 2023 (FAO)</vt:lpstr>
      <vt:lpstr>4.3.1 Bilan P.brutes EuST 2023</vt:lpstr>
      <vt:lpstr>4.3.2 Veaux 2023 (EUROSTAT)</vt:lpstr>
      <vt:lpstr>4.3.2' Veaux HA 2023 (EUROSTAT)</vt:lpstr>
      <vt:lpstr>4.3.3 J.bovins 2023 (EUROSTAT) </vt:lpstr>
      <vt:lpstr>4.3.3' J.bovins HA 2023 </vt:lpstr>
      <vt:lpstr>4.3.4 G.bovins 2023 (EUROSTAT)</vt:lpstr>
      <vt:lpstr>4.3.4' G.bovins HA 2023</vt:lpstr>
      <vt:lpstr>4.4 Données PeauxCuirs C4</vt:lpstr>
      <vt:lpstr>5.1 Bilan Fibres Chimiques</vt:lpstr>
      <vt:lpstr>5.2 F.chimiques (Estimations)</vt:lpstr>
      <vt:lpstr>5.3 Fibres synt. (Recherches) </vt:lpstr>
      <vt:lpstr>5.4 Fibres artif. (Recherches)</vt:lpstr>
      <vt:lpstr>6. BILAN FIBRES</vt:lpstr>
      <vt:lpstr>7.1 Recherches et contact</vt:lpstr>
      <vt:lpstr>7.2 Bibliographie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TSP_User</dc:creator>
  <cp:keywords/>
  <dc:description/>
  <cp:lastModifiedBy>Alice ESPINASSE</cp:lastModifiedBy>
  <cp:revision/>
  <dcterms:created xsi:type="dcterms:W3CDTF">2025-09-24T12:54:01Z</dcterms:created>
  <dcterms:modified xsi:type="dcterms:W3CDTF">2026-05-04T13:38:24Z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0x01010059F8D0E12706CA4F88F078CAAF1F0285</vt:lpwstr>
  </property>
  <property fmtid="{D5CDD505-2E9C-101B-9397-08002B2CF9AE}" pid="3" name="MediaServiceImageTags">
    <vt:lpwstr/>
  </property>
</Properties>
</file>