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04"/>
  <workbookPr/>
  <mc:AlternateContent xmlns:mc="http://schemas.openxmlformats.org/markup-compatibility/2006">
    <mc:Choice Requires="x15">
      <x15ac:absPath xmlns:x15ac="http://schemas.microsoft.com/office/spreadsheetml/2010/11/ac" url="https://theshiftpr0ject.sharepoint.com/sites/TSP/Projets/01 - Projets terminés/PTEF/10 - Indus LMR/20 - Manuf/2 - Batteries/02 - Modélisations/"/>
    </mc:Choice>
  </mc:AlternateContent>
  <xr:revisionPtr revIDLastSave="19" documentId="13_ncr:1_{7C022568-23D6-4B56-9506-3C15AA848E3C}" xr6:coauthVersionLast="47" xr6:coauthVersionMax="47" xr10:uidLastSave="{FBF7F38A-AEEA-4B80-B3DC-110DE312057E}"/>
  <bookViews>
    <workbookView xWindow="-110" yWindow="-110" windowWidth="19420" windowHeight="10300" tabRatio="643" xr2:uid="{00000000-000D-0000-FFFF-FFFF00000000}"/>
  </bookViews>
  <sheets>
    <sheet name="Vue générale - Filière" sheetId="10" r:id="rId1"/>
    <sheet name="Energie" sheetId="8" r:id="rId2"/>
    <sheet name="Elec." sheetId="9" r:id="rId3"/>
    <sheet name="GES" sheetId="5" r:id="rId4"/>
    <sheet name="Emplois" sheetId="6" r:id="rId5"/>
    <sheet name="Matières" sheetId="4" r:id="rId6"/>
    <sheet name="Demande FR" sheetId="2" r:id="rId7"/>
    <sheet name="Sources" sheetId="7" r:id="rId8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11" roundtripDataSignature="AMtx7miur1uNbJas4qoQWVavg7gdcN34Zg=="/>
    </ext>
  </extLst>
</workbook>
</file>

<file path=xl/calcChain.xml><?xml version="1.0" encoding="utf-8"?>
<calcChain xmlns="http://schemas.openxmlformats.org/spreadsheetml/2006/main">
  <c r="D28" i="2" l="1"/>
  <c r="D19" i="2" l="1"/>
  <c r="D16" i="10" s="1"/>
  <c r="C19" i="2"/>
  <c r="E18" i="2"/>
  <c r="D13" i="2"/>
  <c r="C13" i="2"/>
  <c r="D7" i="2"/>
  <c r="C7" i="2"/>
  <c r="E19" i="2" l="1"/>
  <c r="C7" i="10" s="1"/>
  <c r="C16" i="10"/>
  <c r="E16" i="10" s="1"/>
  <c r="E12" i="2"/>
  <c r="D7" i="10" l="1"/>
  <c r="D15" i="10"/>
  <c r="D14" i="10"/>
  <c r="C14" i="10"/>
  <c r="E6" i="2"/>
  <c r="J19" i="4"/>
  <c r="G19" i="4"/>
  <c r="D19" i="4"/>
  <c r="E19" i="4" s="1"/>
  <c r="E14" i="10" l="1"/>
  <c r="C15" i="10"/>
  <c r="E15" i="10" s="1"/>
  <c r="E7" i="2"/>
  <c r="E13" i="2" l="1"/>
  <c r="O6" i="4"/>
  <c r="O7" i="4"/>
  <c r="O8" i="4"/>
  <c r="O5" i="4"/>
  <c r="N7" i="4"/>
  <c r="N8" i="4"/>
  <c r="N6" i="4"/>
  <c r="N5" i="4"/>
  <c r="C6" i="10" l="1"/>
  <c r="C5" i="10"/>
  <c r="D6" i="10" l="1"/>
  <c r="L6" i="10"/>
  <c r="J6" i="10"/>
  <c r="K6" i="10" s="1"/>
  <c r="D5" i="10"/>
  <c r="L5" i="10"/>
  <c r="J5" i="10"/>
  <c r="K5" i="10" s="1"/>
  <c r="C19" i="8"/>
  <c r="C18" i="8"/>
  <c r="H6" i="10" s="1"/>
  <c r="C15" i="9"/>
  <c r="C14" i="9"/>
  <c r="J10" i="5" l="1"/>
  <c r="J40" i="5" s="1"/>
  <c r="E7" i="10"/>
  <c r="F7" i="10" s="1"/>
  <c r="E6" i="10"/>
  <c r="F6" i="10" s="1"/>
  <c r="J12" i="5"/>
  <c r="J42" i="5" s="1"/>
  <c r="J13" i="5"/>
  <c r="J43" i="5" s="1"/>
  <c r="J9" i="5"/>
  <c r="J39" i="5" s="1"/>
  <c r="J11" i="5"/>
  <c r="J41" i="5" s="1"/>
  <c r="C20" i="9"/>
  <c r="C13" i="9"/>
  <c r="C12" i="9"/>
  <c r="J5" i="5" s="1"/>
  <c r="J35" i="5" s="1"/>
  <c r="E5" i="10" l="1"/>
  <c r="F5" i="10" s="1"/>
  <c r="I6" i="10"/>
  <c r="J7" i="5"/>
  <c r="J37" i="5" s="1"/>
  <c r="J8" i="5"/>
  <c r="J38" i="5" s="1"/>
  <c r="J4" i="5"/>
  <c r="J34" i="5" s="1"/>
  <c r="J6" i="5"/>
  <c r="J36" i="5" s="1"/>
  <c r="C16" i="8"/>
  <c r="N5" i="8" l="1"/>
  <c r="H5" i="10"/>
  <c r="I5" i="10"/>
  <c r="J46" i="5"/>
  <c r="J47" i="5"/>
  <c r="J45" i="5"/>
  <c r="J44" i="5"/>
  <c r="C17" i="8"/>
  <c r="G10" i="6" l="1"/>
  <c r="C10" i="6"/>
  <c r="I10" i="6" s="1"/>
  <c r="G7" i="10" s="1"/>
  <c r="G8" i="6"/>
  <c r="F8" i="6"/>
  <c r="E8" i="6"/>
  <c r="D8" i="6"/>
  <c r="C8" i="6"/>
  <c r="F6" i="6"/>
  <c r="E6" i="6"/>
  <c r="D6" i="6"/>
  <c r="C5" i="5"/>
  <c r="G6" i="10" l="1"/>
  <c r="G5" i="10"/>
  <c r="I6" i="6"/>
  <c r="C48" i="5"/>
  <c r="C47" i="5"/>
  <c r="C45" i="5"/>
  <c r="C46" i="5"/>
</calcChain>
</file>

<file path=xl/sharedStrings.xml><?xml version="1.0" encoding="utf-8"?>
<sst xmlns="http://schemas.openxmlformats.org/spreadsheetml/2006/main" count="527" uniqueCount="222">
  <si>
    <t>Filière Batteries</t>
  </si>
  <si>
    <t>Demande en batteries (GWhc/an)</t>
  </si>
  <si>
    <t>Approche territoriale - PTEF</t>
  </si>
  <si>
    <t>Approche empreinte</t>
  </si>
  <si>
    <t>Volume produit en France (GWhc/an)</t>
  </si>
  <si>
    <t>Consommation électrique (TWhél/an)</t>
  </si>
  <si>
    <r>
      <t>GES France
(MtCO</t>
    </r>
    <r>
      <rPr>
        <vertAlign val="subscript"/>
        <sz val="11"/>
        <color theme="1"/>
        <rFont val="Calibri"/>
        <family val="2"/>
        <scheme val="major"/>
      </rPr>
      <t>2</t>
    </r>
    <r>
      <rPr>
        <sz val="11"/>
        <color theme="1"/>
        <rFont val="Calibri"/>
        <family val="2"/>
        <scheme val="major"/>
      </rPr>
      <t>e/an)</t>
    </r>
  </si>
  <si>
    <t>Emplois en France
(emplois)</t>
  </si>
  <si>
    <t>Conso. d'énergie primaire (GWhEP/an)</t>
  </si>
  <si>
    <r>
      <t>GES
(MtCO</t>
    </r>
    <r>
      <rPr>
        <vertAlign val="subscript"/>
        <sz val="11"/>
        <color theme="1"/>
        <rFont val="Calibri"/>
        <family val="2"/>
        <scheme val="major"/>
      </rPr>
      <t>2</t>
    </r>
    <r>
      <rPr>
        <sz val="11"/>
        <color theme="1"/>
        <rFont val="Calibri"/>
        <family val="2"/>
        <scheme val="major"/>
      </rPr>
      <t>e/an)</t>
    </r>
  </si>
  <si>
    <t>Consommation de cobalt (kt/an)</t>
  </si>
  <si>
    <t>% de la production mondiale (Co)</t>
  </si>
  <si>
    <t>Consommation de lithium (kt/an)</t>
  </si>
  <si>
    <t>Structure du marché français</t>
  </si>
  <si>
    <t>Approvisionnement du marché (%)</t>
  </si>
  <si>
    <t>Année</t>
  </si>
  <si>
    <t>VP</t>
  </si>
  <si>
    <t>VUL</t>
  </si>
  <si>
    <t>Total</t>
  </si>
  <si>
    <t>Chine &amp; Corée</t>
  </si>
  <si>
    <t>UE</t>
  </si>
  <si>
    <t>Pologne</t>
  </si>
  <si>
    <t>France</t>
  </si>
  <si>
    <t>Consommation unitaire d'énergie primaire pour la production de batteries
(kWh EP/kWhc) - kWhEP : kWh d'énergie primaire | kWhc : kWh de capacité de stockage</t>
  </si>
  <si>
    <t>Source</t>
  </si>
  <si>
    <t>Valeur</t>
  </si>
  <si>
    <t>Zone de production</t>
  </si>
  <si>
    <t>Année de validité</t>
  </si>
  <si>
    <t>Type de batteries</t>
  </si>
  <si>
    <t>Commentaires</t>
  </si>
  <si>
    <t>/</t>
  </si>
  <si>
    <t>207.9</t>
  </si>
  <si>
    <t>207.5</t>
  </si>
  <si>
    <t>208.1</t>
  </si>
  <si>
    <t>208.2</t>
  </si>
  <si>
    <t>Corée du Sud</t>
  </si>
  <si>
    <t>MEAN</t>
  </si>
  <si>
    <t>kWh EP/kWhc</t>
  </si>
  <si>
    <t>σ</t>
  </si>
  <si>
    <t>MIN</t>
  </si>
  <si>
    <t>kWhEP/kWhc</t>
  </si>
  <si>
    <t>MAX</t>
  </si>
  <si>
    <t>Consommation unitaire d'électricité pour la production de batteries
(kWhél/kWhc) - kWhél : kWh d'électricité | kWhc : kWh de capacité de stockage</t>
  </si>
  <si>
    <t>210.1</t>
  </si>
  <si>
    <t>207.8</t>
  </si>
  <si>
    <t>210.2</t>
  </si>
  <si>
    <t>kWhél/kWhc</t>
  </si>
  <si>
    <t>Part de la consommation électrique dans la consommation énergétique totale de production</t>
  </si>
  <si>
    <r>
      <t>Emissions unitaires de la production de batteries - Evaluations ACV
(kgCO</t>
    </r>
    <r>
      <rPr>
        <b/>
        <vertAlign val="subscript"/>
        <sz val="11"/>
        <color theme="0"/>
        <rFont val="Calibri"/>
        <family val="2"/>
        <scheme val="major"/>
      </rPr>
      <t>2</t>
    </r>
    <r>
      <rPr>
        <b/>
        <sz val="11"/>
        <color theme="0"/>
        <rFont val="Calibri"/>
        <family val="2"/>
        <scheme val="major"/>
      </rPr>
      <t>e/kWhc) - kWhc : kWh de capacité de stockage</t>
    </r>
  </si>
  <si>
    <r>
      <t>Emissions unitaires de la production de batteries - contribution de la consommation électrique
(kgCO</t>
    </r>
    <r>
      <rPr>
        <b/>
        <vertAlign val="subscript"/>
        <sz val="11"/>
        <color theme="0"/>
        <rFont val="Calibri"/>
        <family val="2"/>
        <scheme val="major"/>
      </rPr>
      <t>2</t>
    </r>
    <r>
      <rPr>
        <b/>
        <sz val="11"/>
        <color theme="0"/>
        <rFont val="Calibri"/>
        <family val="2"/>
        <scheme val="major"/>
      </rPr>
      <t>e/kWhc) - kWhc : kWh de capacité de stockage</t>
    </r>
  </si>
  <si>
    <t>Calcul</t>
  </si>
  <si>
    <t>Chine</t>
  </si>
  <si>
    <t>Consommation prise comme référence : moyenne des estimations.</t>
  </si>
  <si>
    <t>Calculés à partir de la densité énergétique et des émissions massiques.</t>
  </si>
  <si>
    <t>Union Européenne</t>
  </si>
  <si>
    <t>Consommation prise comme référence : borne min des estimations.</t>
  </si>
  <si>
    <t xml:space="preserve"> </t>
  </si>
  <si>
    <t>NMC111</t>
  </si>
  <si>
    <t>LMO</t>
  </si>
  <si>
    <r>
      <t>Facteurs d'émissions (kgCO</t>
    </r>
    <r>
      <rPr>
        <b/>
        <vertAlign val="subscript"/>
        <sz val="11"/>
        <color theme="0"/>
        <rFont val="Calibri"/>
        <family val="2"/>
        <scheme val="major"/>
      </rPr>
      <t>2</t>
    </r>
    <r>
      <rPr>
        <b/>
        <sz val="11"/>
        <color theme="0"/>
        <rFont val="Calibri"/>
        <family val="2"/>
        <scheme val="major"/>
      </rPr>
      <t>e/kWh) - mix électriques, périmètre empreinte</t>
    </r>
  </si>
  <si>
    <t>NMC</t>
  </si>
  <si>
    <t>Zone géographique</t>
  </si>
  <si>
    <t>LFP</t>
  </si>
  <si>
    <r>
      <t>Facteurs d'émissions (kgCO</t>
    </r>
    <r>
      <rPr>
        <b/>
        <vertAlign val="subscript"/>
        <sz val="11"/>
        <color theme="0"/>
        <rFont val="Calibri"/>
        <family val="2"/>
        <scheme val="major"/>
      </rPr>
      <t>2</t>
    </r>
    <r>
      <rPr>
        <b/>
        <sz val="11"/>
        <color theme="0"/>
        <rFont val="Calibri"/>
        <family val="2"/>
        <scheme val="major"/>
      </rPr>
      <t>e/kWh) - mix électriques PTEF, périmètre territorial</t>
    </r>
  </si>
  <si>
    <t>2020-2030</t>
  </si>
  <si>
    <t>207.a</t>
  </si>
  <si>
    <t>EU</t>
  </si>
  <si>
    <t>Emissions unitaires de la production de batteries - contribution de la phase d'extraction des matières premières (kgCO2e/kWhc) - kWhc : kWh de capacité de stockage</t>
  </si>
  <si>
    <t>207.b</t>
  </si>
  <si>
    <t>207.c</t>
  </si>
  <si>
    <t>Asie</t>
  </si>
  <si>
    <t>Monde</t>
  </si>
  <si>
    <t>207.d</t>
  </si>
  <si>
    <t>World</t>
  </si>
  <si>
    <r>
      <t>Emissions unitaires totales de la production de batteries - périmètre empreinte
(kgCO</t>
    </r>
    <r>
      <rPr>
        <b/>
        <vertAlign val="subscript"/>
        <sz val="11"/>
        <color theme="0"/>
        <rFont val="Calibri"/>
        <family val="2"/>
        <scheme val="major"/>
      </rPr>
      <t>2</t>
    </r>
    <r>
      <rPr>
        <b/>
        <sz val="11"/>
        <color theme="0"/>
        <rFont val="Calibri"/>
        <family val="2"/>
        <scheme val="major"/>
      </rPr>
      <t>e/kWhc) - kWhc : kWh de capacité de stockage</t>
    </r>
  </si>
  <si>
    <t>207.e</t>
  </si>
  <si>
    <t>Asie de l'Est</t>
  </si>
  <si>
    <t>207.f</t>
  </si>
  <si>
    <t>US</t>
  </si>
  <si>
    <t>207.g</t>
  </si>
  <si>
    <t>Somme des contribution de la phase d'extraction des matières premières et de la consommation électrique de manufacture.</t>
  </si>
  <si>
    <t>207.h</t>
  </si>
  <si>
    <t>207.i</t>
  </si>
  <si>
    <t>209.1</t>
  </si>
  <si>
    <t>209.2</t>
  </si>
  <si>
    <r>
      <t>kgCO</t>
    </r>
    <r>
      <rPr>
        <vertAlign val="subscript"/>
        <sz val="11"/>
        <color rgb="FF000000"/>
        <rFont val="Calibri"/>
        <family val="2"/>
        <scheme val="major"/>
      </rPr>
      <t>2</t>
    </r>
    <r>
      <rPr>
        <sz val="11"/>
        <color rgb="FF000000"/>
        <rFont val="Calibri"/>
        <family val="2"/>
        <scheme val="major"/>
      </rPr>
      <t>e/kWhc</t>
    </r>
  </si>
  <si>
    <t>Filière batterie - Emplois et investissements</t>
  </si>
  <si>
    <t>Site production</t>
  </si>
  <si>
    <t>UK gigafactory</t>
  </si>
  <si>
    <t>Samsung SDI Hungary Plant 1</t>
  </si>
  <si>
    <t>SK Innovation Plant 1</t>
  </si>
  <si>
    <t>LG Chem Poland</t>
  </si>
  <si>
    <t>CATL Germany</t>
  </si>
  <si>
    <t>Syndex-FNH</t>
  </si>
  <si>
    <t>Moyenne</t>
  </si>
  <si>
    <t>Production (GWhc)</t>
  </si>
  <si>
    <t>Production (batteries)</t>
  </si>
  <si>
    <t>Capacité moyenne d'une batterie (kWhc)</t>
  </si>
  <si>
    <t>Coût total (G€)</t>
  </si>
  <si>
    <t>Coût (G€/GWhc)</t>
  </si>
  <si>
    <t>Nombre emplois</t>
  </si>
  <si>
    <t>Emplois (emplois/GWhc)</t>
  </si>
  <si>
    <t>Contenus matières par type de batterie</t>
  </si>
  <si>
    <t>NMC (111)</t>
  </si>
  <si>
    <t>NMC(433)</t>
  </si>
  <si>
    <t>NMC(532)</t>
  </si>
  <si>
    <t>NMC(622)</t>
  </si>
  <si>
    <t>NMC(811)</t>
  </si>
  <si>
    <t>LMP</t>
  </si>
  <si>
    <t>NCA</t>
  </si>
  <si>
    <t>Sources</t>
  </si>
  <si>
    <t>Moyenne 2022
(g/kWhc)</t>
  </si>
  <si>
    <t>Moyenne 2030
(g/kWhc)</t>
  </si>
  <si>
    <t>Cobalt (Co)</t>
  </si>
  <si>
    <t>g/kWhc</t>
  </si>
  <si>
    <t>[1] JRC 2018</t>
  </si>
  <si>
    <t>Manganese (Mn)</t>
  </si>
  <si>
    <t>Nickel (Ni)</t>
  </si>
  <si>
    <t>Lithium (Li)</t>
  </si>
  <si>
    <t>Répartition des batteries dans la mobilité électrique</t>
  </si>
  <si>
    <t>[2] IAE 2019</t>
  </si>
  <si>
    <t>Production, ressources et contexte mondial par matière première</t>
  </si>
  <si>
    <t>Production
(kt/an)</t>
  </si>
  <si>
    <t>Réserves 
(kt)</t>
  </si>
  <si>
    <t>Ratio (années)</t>
  </si>
  <si>
    <t>Besoin VE (kt/an)</t>
  </si>
  <si>
    <t>Part VE
(%)</t>
  </si>
  <si>
    <t>Demande en batteries pour la France - 2022</t>
  </si>
  <si>
    <t>VP élec.</t>
  </si>
  <si>
    <t>VUL élec.</t>
  </si>
  <si>
    <t>TOTAL</t>
  </si>
  <si>
    <t>Capacité moyenne des batteries 
(en kWhc/véh)</t>
  </si>
  <si>
    <t>Production en France
(en Mvéh)</t>
  </si>
  <si>
    <t>Production annuelle de batteries
(en GWhc/an)</t>
  </si>
  <si>
    <t>Demande en batteries pour la France - 2030</t>
  </si>
  <si>
    <t>L'augmentation de la capacité moyenne découle de l'augmentation de la part de BEV dans le parc de véhicules (par rapport aux HEV et PHEV)</t>
  </si>
  <si>
    <t>Demande en batteries pour la France - 2050</t>
  </si>
  <si>
    <t>Projets annoncés de gigafactories</t>
  </si>
  <si>
    <t>2023-2024</t>
  </si>
  <si>
    <t>Verkor</t>
  </si>
  <si>
    <t>ACC</t>
  </si>
  <si>
    <t>Envision</t>
  </si>
  <si>
    <t>3,4,5</t>
  </si>
  <si>
    <t>Sources - Energie</t>
  </si>
  <si>
    <t>Reference</t>
  </si>
  <si>
    <t>Nom</t>
  </si>
  <si>
    <t>Reference bibliographique</t>
  </si>
  <si>
    <t>Dai 2019</t>
  </si>
  <si>
    <t>Dai, Q., Kelly, J., C. (2019). Life Cycle Analysis of Lithium-Ion Batteries for Automotive Applications. Argonne National Laboratory. Batteries 2019, 5, 48; doi:10.3390/batteries5020048.</t>
  </si>
  <si>
    <t>Raugei 2018</t>
  </si>
  <si>
    <t>Raugei, M., Winfield, P. (2018). Prospective LCA of the production and EoL recycling of a novel type of Li-ion battery for electric vehicles. Journal of Cleaner Production 213 (2019) 926e932. https://doi.org/10.1016/j.jclepro.2018.12.237.</t>
  </si>
  <si>
    <t>Peters 2017</t>
  </si>
  <si>
    <t>Peters, J. et al. (2017). The environmental impact of Li-Ion batteries and the role of key parameters – A review. Renewable and Sustainable Energy Reviews, 2017, 67, 491-506. http://www.sciencedirect.com/science/article/pii/S136403211630471</t>
  </si>
  <si>
    <t>Ambrose 2016</t>
  </si>
  <si>
    <t>Ambrose, H., Kendall, A. (2016). Effects of battery chemistry and performance on the life cycle greenhouse gas intensity of electric mobility. Transportation Research Part D: Transport and Environment, 2016, 47, 182-194. http://www.sciencedirect.com/science/article/pii/S1361920915300390</t>
  </si>
  <si>
    <t>Romare 2017</t>
  </si>
  <si>
    <t>Romare, M., Dahlöf, L. (2017) in Regett, A., Wagner, U., Mauch, W. and Bangoj, J., (2019). Environmental Impact of Electric Vehicles: Potential of the Circular Economy?. In Der Antrieb von morgen 2019 (pp. 121-140). Springer Vieweg, Wiesbaden.</t>
  </si>
  <si>
    <t>Ellingsen 2017</t>
  </si>
  <si>
    <t>Ellingsen, L., A-W. et al. (2017). Identifying key assumptions and differences in life cycle assessment studies of lithium-ion traction batteries with focus on greenhouse gas emissions. Transportation Research Part D: Transport and Environment, 55, pp.82-90.</t>
  </si>
  <si>
    <t>Cir. Ener. Sto. 2019</t>
  </si>
  <si>
    <t>Circular Energy Storage. (2019). Analysis of the climate impact of lithium-ion batteries and how to measure it. Commandé par "Transport &amp; Environment". Par Hans Eric Melin. Juillet 2019.</t>
  </si>
  <si>
    <t>Emilsson 2019</t>
  </si>
  <si>
    <t>Emilsson, E., Dahllöf, L. (2019). Lithium-Ion Vehicle Battery Production. IVL.</t>
  </si>
  <si>
    <t>Sources - Elec.</t>
  </si>
  <si>
    <t>Kurland 2020</t>
  </si>
  <si>
    <t>Davidsson Kurland, S. (2020). Energy use for GWh-scale lithium-ion battery production. Environ. Res. Commun. 2 012001</t>
  </si>
  <si>
    <t>Ellingsen 2014</t>
  </si>
  <si>
    <t>Ellingsen, L., A-W. et al. (2014). Life cycle assessment of a lithium-ion battery vehicle pack. Journal of Industrial Ecology 18 113–24</t>
  </si>
  <si>
    <t>Kim 2016</t>
  </si>
  <si>
    <t>Kim, H., C. et al. (2016). Cradle-to-Gate Emissions from a Commercial Electric Vehicle Li-Ion Battery: A Comparative Analysis. Environmental Science &amp; Technology, 2016, 50 (14), 7715-7722. http://pubs.acs.org/doi/abs/10.1021/acs.est.6b00830</t>
  </si>
  <si>
    <t>Yuan 2017</t>
  </si>
  <si>
    <t>Yuan, C. et al. (2017). Manufacturing energy analysis of lithium ion battery pack for electric vehicles. CIRP Annals 66 53–6</t>
  </si>
  <si>
    <t>Sources - GES</t>
  </si>
  <si>
    <t>JRC 2018</t>
  </si>
  <si>
    <t>Lithium-ion Battery Value Chain and Related Opportunities for Europe”, Joint Research Center, February 2018</t>
  </si>
  <si>
    <t>Ademe ACV 2011</t>
  </si>
  <si>
    <t xml:space="preserve">ADEME (2011). Elaboration selon les principes ACV des bilans énergétiques, des émissions de gaz à effet de serre et des autres impacts environnementaux induits par l'ensemble des filières de véhicules électriques et de véhicules thermiques, VP de segment B (citadine polyvalente) et VUL à l'horizon 2021 et 2020. https://www.ademe.fr/sites/default/files/assets/documents/90511_acv-comparative-ve-vt-rapport.pdf </t>
  </si>
  <si>
    <t>Peters, J.,F., Weil, M. (2017). Providing a common base for life cycle assessments of Li-Ion batteries. Journal of Cleaner Production. doi: 10.1016/j.jclepro.2017.10.016.</t>
  </si>
  <si>
    <t>Regette 2018</t>
  </si>
  <si>
    <t>Regette, A. et al. (2018). Carbon footprint of electric vehicles - a plea for more objectivity. Forschungsstelle für Energiewirtschaft (FfE) e.V. (Research Center for Energy Economics).</t>
  </si>
  <si>
    <t>Messagie 2016</t>
  </si>
  <si>
    <t>Messagie, M. (2016) Life Cycle Analysis of the Climate Impact of Electric Vehicles, Vrije Universiteit Brussel, Transport &amp; Environment. https://www.transportenvironment.org/publications/electric-vehicle-life-cycle-analysis-and-raw-material-availability</t>
  </si>
  <si>
    <t>Hao 2017</t>
  </si>
  <si>
    <t>Hao. H. et al. (2017). GHG Emissions from the Production of Lithium-Ion Batteries for Electric Vehicles in China. Tsinghua University. http://www.mdpi.com/2071-1050/9/4/504</t>
  </si>
  <si>
    <t>Romare, M., Dahllöf, L. (2017). The Life Cycle Energy Consumption and Greenhouse Gas Emissions from Lithium-Ion Batteries, IVL Swedish Environmental Research Institute. http://www.ivl.se/download/18.5922281715bdaebede9559/1496046218976/C243+The+life+cycle+energy+consumption+and+CO2+emissions+from+lithium+ion+batteries+.pdf</t>
  </si>
  <si>
    <t>Wolfram 2017</t>
  </si>
  <si>
    <t>Wolfram, P. Wiedmann, T. (2017). Electrifying Australian transport: Hybrid life cycle analysis of a transition to electric light-duty vehicles and renewable electricity. Applied Energy, 2017, 206, 531-540. http://www.sciencedirect.com/science/article/pii/S0306261917312539</t>
  </si>
  <si>
    <t>Dunn 2016</t>
  </si>
  <si>
    <t>Dunn, J. et al. (2016). Life Cycle Analysis Summary for Automotive Lithium-Ion Battery Production and Recycling, Argonne National Laboratory, 2016. http://www.anl.gov/energy-systems/publication/life-cycle-analysis-summary-automotivelithium-ion-battery-production-and</t>
  </si>
  <si>
    <t>Ellingsen 2016</t>
  </si>
  <si>
    <t>Ellingsen, L., A-W. et al. (2016). The size and range effect: lifecycle greenhouse gas emissions of electric vehicles. Environmental Research Letters, 2016, 11 (5). http://iopscience.iop.org/article/10.1088/1748-9326/11/5/054010</t>
  </si>
  <si>
    <t>Kelly 2019</t>
  </si>
  <si>
    <t>Kelly, J. C. et al. (2019). Globally regional life cycle analysis of automotive lithium-ion nickel manganese cobalt batteries. Lemont: Argonne National Laboratory.</t>
  </si>
  <si>
    <t>RECHARGE 2018</t>
  </si>
  <si>
    <t>RECHARGE (2018). PEFCR - Product Environmental Footprint Category Rules for High Specific Energy Rechargeable Batteries for Mobile Applications. s.l.: European Commission.</t>
  </si>
  <si>
    <t>EEA 2018</t>
  </si>
  <si>
    <t>European Environmental Agency (2018). CO2 emission intensity. Data visualization. https://www.eea.europa.eu/data-and-maps/daviz/co2-emission-intensity-5</t>
  </si>
  <si>
    <t>Enerdata 2018</t>
  </si>
  <si>
    <t>Enerdata, Climate Transparency (2018). Brown to Green: The G20 Transition to a Low-Carbon Economy. p. 24. https://www.climate-transparency.org/wp-content/uploads/2018/11/Brown-to-Green-Report-2018_rev.pdf</t>
  </si>
  <si>
    <t>PTEF-Ener</t>
  </si>
  <si>
    <t>Travaux du PTEF sur le secteur Energie, livrables disponibles sur le site de The Shift Project.</t>
  </si>
  <si>
    <t>Sources - Emplois</t>
  </si>
  <si>
    <t>The Guardian</t>
  </si>
  <si>
    <t>https://www.theguardian.com/business/2020/may/20/uk-first-car-battery-gigafactory-amte-power-britishvolt</t>
  </si>
  <si>
    <t>EU factories</t>
  </si>
  <si>
    <t>https://www.automotive-iq.com/electrics-electronics/articles/top-five-ev-battery-factories-in-europe</t>
  </si>
  <si>
    <t>Syndex, FNH (2021). Electrification de l'automobile et emploi en France - Etude pour la Fondation pour la Nature et l'Homme. https://www.fnh.org/automobile-notre-scenario-pour-transition-juste/</t>
  </si>
  <si>
    <t>Sources - Matières</t>
  </si>
  <si>
    <t>JRC (2018). Cobalt: demand-supply balances in the transition to electric mobility. Joint Research Centre, European Commission. https://publications.jrc.ec.europa.eu/repository/bitstream/JRC112285/jrc112285_cobalt.pdf</t>
  </si>
  <si>
    <t>AIE 2019</t>
  </si>
  <si>
    <t>AIE (2019). Global EV Outlook - Scaling-up the transition to electric mobility. Mai 2019. http://www.nev-battery.org/Upload/file/20190618/20190618150751_2453.pdf</t>
  </si>
  <si>
    <t>Sources - Demande FR</t>
  </si>
  <si>
    <t>TSP Indus Auto</t>
  </si>
  <si>
    <t>The Shift Project (2021). La transition bas carbone, une opportunité pour l'industrie automobile française ? Dans le cadre du Plan de transformation de l'économie française. https://theshiftproject.org/article/la-transition-bas-carbone-une-opportunite-pour-lindustrie-automobile-francaise-rapport-final-18-novembre/</t>
  </si>
  <si>
    <t>Verkor (2021). Verkor - ambition. https://verkor.com/ambition/. Consulté le 12/2021.</t>
  </si>
  <si>
    <t>Figaro économie</t>
  </si>
  <si>
    <t>Figaro (2021). Usine de batteries Envision dans le Nord : 1000 emplois à la clé d'ici 2024. https://www.lefigaro.fr/flash-eco/usine-de-batteries-envision-dans-le-nord-1000-emplois-a-la-cle-d-ici-2024-20210625. Consulté le 12/2021</t>
  </si>
  <si>
    <t>La Tribune</t>
  </si>
  <si>
    <t>La Tribune (2021). Batteries électriques : la gigafactory d'Envision à Douai prévue pour fin 2024. https://www.latribune.fr/regions/hauts-de-france/batteries-electriques-la-gigafactory-d-envision-a-douai-prevue-pour-fin-2024-895727.html. Consulté le 12/2021</t>
  </si>
  <si>
    <t>Le Monde</t>
  </si>
  <si>
    <t>Le Monde (2021). A Douai, dans le Nord, le chinois Envision construira des batteries pour Renault. https://www.lemonde.fr/economie/article/2021/06/27/a-douai-dans-le-nord-le-chinois-envision-construira-des-batteries-pour-renault_6085954_3234.html. Consulté le 12/2021.</t>
  </si>
  <si>
    <t>ACC (2021). Projet d'usine de batteries à Douvrin / Billy-Berclau - Concertation du 25 févirer au 23 avril 2021 - Le projet en bref. Automotive Cells Company. https://www.concertation-acc-batteries.fr/le-projet-en-bref. Consulté le 12/2021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</si>
</sst>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164" formatCode="_-* #,##0.00\ _€_-;\-* #,##0.00\ _€_-;_-* &quot;-&quot;??\ _€_-;_-@_-"/>
    <numFmt numFmtId="165" formatCode="d\.m"/>
    <numFmt numFmtId="166" formatCode="0.000"/>
    <numFmt numFmtId="167" formatCode="0.0"/>
    <numFmt numFmtId="168" formatCode="0.0000"/>
    <numFmt numFmtId="169" formatCode="0.0000%"/>
  </numFmts>
  <fonts count="22">
    <font>
      <sz val="11"/>
      <color theme="1"/>
      <name val="Arial"/>
    </font>
    <font>
      <sz val="11"/>
      <color theme="1"/>
      <name val="Calibri"/>
      <family val="2"/>
    </font>
    <font>
      <u/>
      <sz val="11"/>
      <color rgb="FF1155CC"/>
      <name val="Calibri"/>
      <family val="2"/>
      <scheme val="major"/>
    </font>
    <font>
      <u/>
      <sz val="11"/>
      <color rgb="FF0000FF"/>
      <name val="Calibri"/>
      <family val="2"/>
      <scheme val="major"/>
    </font>
    <font>
      <sz val="11"/>
      <color theme="1"/>
      <name val="Calibri"/>
      <family val="2"/>
      <scheme val="major"/>
    </font>
    <font>
      <sz val="11"/>
      <name val="Calibri"/>
      <family val="2"/>
      <scheme val="major"/>
    </font>
    <font>
      <sz val="11"/>
      <color rgb="FF000000"/>
      <name val="Calibri"/>
      <family val="2"/>
      <scheme val="major"/>
    </font>
    <font>
      <sz val="11"/>
      <name val="Calibri"/>
      <family val="2"/>
      <scheme val="minor"/>
    </font>
    <font>
      <vertAlign val="subscript"/>
      <sz val="11"/>
      <color rgb="FF000000"/>
      <name val="Calibri"/>
      <family val="2"/>
      <scheme val="major"/>
    </font>
    <font>
      <sz val="11"/>
      <color theme="1"/>
      <name val="Arial"/>
      <family val="2"/>
    </font>
    <font>
      <b/>
      <sz val="11"/>
      <color theme="0"/>
      <name val="Calibri"/>
      <family val="2"/>
      <scheme val="major"/>
    </font>
    <font>
      <sz val="11"/>
      <color theme="0"/>
      <name val="Calibri"/>
      <family val="2"/>
      <scheme val="major"/>
    </font>
    <font>
      <b/>
      <vertAlign val="subscript"/>
      <sz val="11"/>
      <color theme="0"/>
      <name val="Calibri"/>
      <family val="2"/>
      <scheme val="major"/>
    </font>
    <font>
      <i/>
      <sz val="11"/>
      <color rgb="FF000000"/>
      <name val="Calibri"/>
      <family val="2"/>
      <scheme val="major"/>
    </font>
    <font>
      <sz val="11"/>
      <color rgb="FFFF0000"/>
      <name val="Calibri"/>
      <family val="2"/>
      <scheme val="major"/>
    </font>
    <font>
      <vertAlign val="subscript"/>
      <sz val="11"/>
      <color theme="1"/>
      <name val="Calibri"/>
      <family val="2"/>
      <scheme val="major"/>
    </font>
    <font>
      <b/>
      <sz val="12"/>
      <color theme="0"/>
      <name val="Calibri"/>
      <family val="2"/>
      <scheme val="major"/>
    </font>
    <font>
      <sz val="12"/>
      <color theme="1"/>
      <name val="Calibri"/>
      <family val="2"/>
      <scheme val="major"/>
    </font>
    <font>
      <i/>
      <sz val="11"/>
      <color theme="1"/>
      <name val="Calibri"/>
      <family val="2"/>
      <scheme val="major"/>
    </font>
    <font>
      <sz val="11"/>
      <color theme="1"/>
      <name val="Arial"/>
      <family val="2"/>
    </font>
    <font>
      <b/>
      <sz val="11"/>
      <color theme="0"/>
      <name val="Calibri"/>
      <family val="2"/>
    </font>
    <font>
      <i/>
      <sz val="10"/>
      <color theme="1"/>
      <name val="Calibri"/>
      <family val="2"/>
      <scheme val="major"/>
    </font>
  </fonts>
  <fills count="27">
    <fill>
      <patternFill patternType="none"/>
    </fill>
    <fill>
      <patternFill patternType="gray125"/>
    </fill>
    <fill>
      <patternFill patternType="solid">
        <fgColor rgb="FF385623"/>
        <bgColor rgb="FF385623"/>
      </patternFill>
    </fill>
    <fill>
      <patternFill patternType="solid">
        <fgColor rgb="FFAAD18F"/>
        <bgColor rgb="FFAAD18F"/>
      </patternFill>
    </fill>
    <fill>
      <patternFill patternType="solid">
        <fgColor rgb="FFE2EFD9"/>
        <bgColor rgb="FFE2EFD9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-0.499984740745262"/>
        <bgColor theme="9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9" tint="0.59999389629810485"/>
        <bgColor rgb="FFAAD18F"/>
      </patternFill>
    </fill>
    <fill>
      <patternFill patternType="solid">
        <fgColor theme="9" tint="0.59999389629810485"/>
        <bgColor rgb="FFE2EFD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-0.249977111117893"/>
        <bgColor theme="9"/>
      </patternFill>
    </fill>
    <fill>
      <patternFill patternType="solid">
        <fgColor theme="9" tint="0.39997558519241921"/>
        <bgColor theme="9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9" tint="0.79998168889431442"/>
        <bgColor rgb="FFAAD18F"/>
      </patternFill>
    </fill>
    <fill>
      <patternFill patternType="solid">
        <fgColor theme="9" tint="-0.499984740745262"/>
        <bgColor rgb="FFAAD18F"/>
      </patternFill>
    </fill>
    <fill>
      <patternFill patternType="solid">
        <fgColor theme="9" tint="-0.249977111117893"/>
        <bgColor rgb="FFAAD18F"/>
      </patternFill>
    </fill>
    <fill>
      <patternFill patternType="solid">
        <fgColor theme="9" tint="-0.499984740745262"/>
        <bgColor rgb="FF385623"/>
      </patternFill>
    </fill>
    <fill>
      <patternFill patternType="solid">
        <fgColor theme="9" tint="0.79998168889431442"/>
        <bgColor rgb="FFA8D08D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39997558519241921"/>
        <bgColor rgb="FFAAD18F"/>
      </patternFill>
    </fill>
    <fill>
      <patternFill patternType="solid">
        <fgColor rgb="FFF3F3F3"/>
        <bgColor rgb="FFF3F3F3"/>
      </patternFill>
    </fill>
    <fill>
      <patternFill patternType="solid">
        <fgColor rgb="FFFFFFFF"/>
        <bgColor rgb="FFFFFFFF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EFF6EA"/>
        <bgColor indexed="64"/>
      </patternFill>
    </fill>
  </fills>
  <borders count="56"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AEABAB"/>
      </right>
      <top/>
      <bottom/>
      <diagonal/>
    </border>
    <border>
      <left style="thin">
        <color rgb="FFAEABAB"/>
      </left>
      <right style="thin">
        <color rgb="FFAEABAB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 style="thin">
        <color rgb="FFAEABAB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dotted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dotted">
        <color indexed="64"/>
      </diagonal>
    </border>
    <border diagonalUp="1">
      <left/>
      <right/>
      <top/>
      <bottom style="thin">
        <color indexed="64"/>
      </bottom>
      <diagonal style="dotted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dotted">
        <color indexed="64"/>
      </diagonal>
    </border>
  </borders>
  <cellStyleXfs count="3">
    <xf numFmtId="0" fontId="0" fillId="0" borderId="0"/>
    <xf numFmtId="9" fontId="9" fillId="0" borderId="0" applyFont="0" applyFill="0" applyBorder="0" applyAlignment="0" applyProtection="0"/>
    <xf numFmtId="164" fontId="19" fillId="0" borderId="0" applyFont="0" applyFill="0" applyBorder="0" applyAlignment="0" applyProtection="0"/>
  </cellStyleXfs>
  <cellXfs count="319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/>
    <xf numFmtId="0" fontId="2" fillId="0" borderId="5" xfId="0" applyFont="1" applyBorder="1"/>
    <xf numFmtId="0" fontId="3" fillId="0" borderId="5" xfId="0" applyFont="1" applyBorder="1"/>
    <xf numFmtId="0" fontId="4" fillId="0" borderId="5" xfId="0" applyFont="1" applyBorder="1"/>
    <xf numFmtId="0" fontId="4" fillId="0" borderId="0" xfId="0" applyFont="1"/>
    <xf numFmtId="0" fontId="6" fillId="0" borderId="24" xfId="0" applyFont="1" applyBorder="1" applyAlignment="1">
      <alignment horizontal="right"/>
    </xf>
    <xf numFmtId="0" fontId="6" fillId="0" borderId="15" xfId="0" applyFont="1" applyBorder="1" applyAlignment="1">
      <alignment horizontal="right"/>
    </xf>
    <xf numFmtId="0" fontId="6" fillId="0" borderId="25" xfId="0" applyFont="1" applyBorder="1" applyAlignment="1">
      <alignment horizontal="right"/>
    </xf>
    <xf numFmtId="0" fontId="6" fillId="0" borderId="17" xfId="0" applyFont="1" applyBorder="1" applyAlignment="1">
      <alignment horizontal="right"/>
    </xf>
    <xf numFmtId="0" fontId="5" fillId="0" borderId="17" xfId="0" applyFont="1" applyBorder="1"/>
    <xf numFmtId="1" fontId="6" fillId="0" borderId="25" xfId="0" applyNumberFormat="1" applyFont="1" applyBorder="1" applyAlignment="1">
      <alignment horizontal="right"/>
    </xf>
    <xf numFmtId="0" fontId="6" fillId="0" borderId="26" xfId="0" applyFont="1" applyBorder="1" applyAlignment="1">
      <alignment horizontal="right"/>
    </xf>
    <xf numFmtId="0" fontId="6" fillId="0" borderId="19" xfId="0" applyFont="1" applyBorder="1" applyAlignment="1">
      <alignment horizontal="right"/>
    </xf>
    <xf numFmtId="0" fontId="5" fillId="0" borderId="19" xfId="0" applyFont="1" applyBorder="1"/>
    <xf numFmtId="0" fontId="6" fillId="0" borderId="1" xfId="0" applyFont="1" applyBorder="1" applyAlignment="1">
      <alignment horizontal="right"/>
    </xf>
    <xf numFmtId="0" fontId="6" fillId="0" borderId="1" xfId="0" applyFont="1" applyBorder="1" applyAlignment="1">
      <alignment vertical="top"/>
    </xf>
    <xf numFmtId="165" fontId="6" fillId="0" borderId="1" xfId="0" applyNumberFormat="1" applyFont="1" applyBorder="1" applyAlignment="1">
      <alignment horizontal="right"/>
    </xf>
    <xf numFmtId="0" fontId="6" fillId="0" borderId="16" xfId="0" applyFont="1" applyBorder="1" applyAlignment="1">
      <alignment horizontal="center"/>
    </xf>
    <xf numFmtId="0" fontId="7" fillId="0" borderId="16" xfId="0" applyFont="1" applyBorder="1" applyAlignment="1">
      <alignment horizontal="center" vertical="center" wrapText="1"/>
    </xf>
    <xf numFmtId="20" fontId="7" fillId="0" borderId="16" xfId="0" applyNumberFormat="1" applyFont="1" applyBorder="1" applyAlignment="1">
      <alignment horizontal="center" vertical="center" wrapText="1"/>
    </xf>
    <xf numFmtId="20" fontId="7" fillId="0" borderId="18" xfId="0" applyNumberFormat="1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vertical="center" wrapText="1"/>
    </xf>
    <xf numFmtId="0" fontId="5" fillId="0" borderId="16" xfId="0" applyFont="1" applyBorder="1" applyAlignment="1">
      <alignment horizontal="center" vertical="center" wrapText="1"/>
    </xf>
    <xf numFmtId="20" fontId="5" fillId="0" borderId="16" xfId="0" applyNumberFormat="1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6" fillId="0" borderId="16" xfId="0" applyFont="1" applyBorder="1" applyAlignment="1">
      <alignment horizontal="center" vertical="center" wrapText="1"/>
    </xf>
    <xf numFmtId="1" fontId="6" fillId="0" borderId="23" xfId="0" applyNumberFormat="1" applyFont="1" applyBorder="1" applyAlignment="1">
      <alignment horizontal="right"/>
    </xf>
    <xf numFmtId="0" fontId="6" fillId="5" borderId="8" xfId="0" applyFont="1" applyFill="1" applyBorder="1" applyAlignment="1">
      <alignment horizontal="center"/>
    </xf>
    <xf numFmtId="0" fontId="6" fillId="5" borderId="24" xfId="0" applyFont="1" applyFill="1" applyBorder="1"/>
    <xf numFmtId="0" fontId="6" fillId="5" borderId="9" xfId="0" applyFont="1" applyFill="1" applyBorder="1"/>
    <xf numFmtId="0" fontId="6" fillId="5" borderId="22" xfId="0" applyFont="1" applyFill="1" applyBorder="1" applyAlignment="1">
      <alignment horizontal="center"/>
    </xf>
    <xf numFmtId="0" fontId="6" fillId="5" borderId="20" xfId="0" applyFont="1" applyFill="1" applyBorder="1" applyAlignment="1">
      <alignment horizontal="center"/>
    </xf>
    <xf numFmtId="0" fontId="6" fillId="5" borderId="13" xfId="0" applyFont="1" applyFill="1" applyBorder="1" applyAlignment="1">
      <alignment horizontal="right"/>
    </xf>
    <xf numFmtId="0" fontId="6" fillId="5" borderId="26" xfId="0" applyFont="1" applyFill="1" applyBorder="1" applyAlignment="1">
      <alignment horizontal="right"/>
    </xf>
    <xf numFmtId="1" fontId="6" fillId="0" borderId="21" xfId="0" applyNumberFormat="1" applyFont="1" applyBorder="1" applyAlignment="1">
      <alignment horizontal="right"/>
    </xf>
    <xf numFmtId="0" fontId="5" fillId="0" borderId="25" xfId="0" applyFont="1" applyBorder="1" applyAlignment="1">
      <alignment vertical="center" wrapText="1"/>
    </xf>
    <xf numFmtId="1" fontId="6" fillId="0" borderId="24" xfId="0" applyNumberFormat="1" applyFont="1" applyBorder="1" applyAlignment="1">
      <alignment horizontal="right"/>
    </xf>
    <xf numFmtId="0" fontId="6" fillId="0" borderId="24" xfId="0" applyFont="1" applyBorder="1" applyAlignment="1">
      <alignment horizontal="center"/>
    </xf>
    <xf numFmtId="0" fontId="6" fillId="0" borderId="25" xfId="0" applyFont="1" applyBorder="1" applyAlignment="1">
      <alignment horizontal="center"/>
    </xf>
    <xf numFmtId="20" fontId="7" fillId="0" borderId="25" xfId="0" applyNumberFormat="1" applyFont="1" applyBorder="1" applyAlignment="1">
      <alignment horizontal="center" vertical="center" wrapText="1"/>
    </xf>
    <xf numFmtId="0" fontId="5" fillId="0" borderId="25" xfId="0" applyFont="1" applyBorder="1"/>
    <xf numFmtId="1" fontId="7" fillId="0" borderId="25" xfId="0" applyNumberFormat="1" applyFont="1" applyBorder="1" applyAlignment="1">
      <alignment horizontal="center" vertical="center" wrapText="1"/>
    </xf>
    <xf numFmtId="20" fontId="7" fillId="0" borderId="26" xfId="0" applyNumberFormat="1" applyFont="1" applyBorder="1" applyAlignment="1">
      <alignment horizontal="center" vertical="center" wrapText="1"/>
    </xf>
    <xf numFmtId="0" fontId="5" fillId="0" borderId="26" xfId="0" applyFont="1" applyBorder="1"/>
    <xf numFmtId="20" fontId="5" fillId="0" borderId="1" xfId="0" applyNumberFormat="1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vertical="center" wrapText="1"/>
    </xf>
    <xf numFmtId="0" fontId="4" fillId="0" borderId="19" xfId="0" applyFont="1" applyBorder="1" applyAlignment="1">
      <alignment vertical="center" wrapText="1"/>
    </xf>
    <xf numFmtId="20" fontId="5" fillId="0" borderId="26" xfId="0" applyNumberFormat="1" applyFont="1" applyBorder="1" applyAlignment="1">
      <alignment horizontal="center" vertical="center" wrapText="1"/>
    </xf>
    <xf numFmtId="0" fontId="4" fillId="0" borderId="24" xfId="0" applyFont="1" applyBorder="1" applyAlignment="1">
      <alignment vertical="center" wrapText="1"/>
    </xf>
    <xf numFmtId="0" fontId="6" fillId="0" borderId="25" xfId="0" applyFont="1" applyBorder="1" applyAlignment="1">
      <alignment vertical="center" wrapText="1"/>
    </xf>
    <xf numFmtId="0" fontId="4" fillId="0" borderId="25" xfId="0" applyFont="1" applyBorder="1" applyAlignment="1">
      <alignment vertical="center" wrapText="1"/>
    </xf>
    <xf numFmtId="0" fontId="6" fillId="0" borderId="26" xfId="0" applyFont="1" applyBorder="1" applyAlignment="1">
      <alignment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9" fontId="4" fillId="0" borderId="0" xfId="1" applyFont="1" applyAlignment="1"/>
    <xf numFmtId="0" fontId="4" fillId="0" borderId="0" xfId="0" applyFont="1" applyAlignment="1">
      <alignment wrapText="1"/>
    </xf>
    <xf numFmtId="0" fontId="10" fillId="11" borderId="5" xfId="0" applyFont="1" applyFill="1" applyBorder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6" fillId="0" borderId="26" xfId="0" applyFont="1" applyBorder="1" applyAlignment="1">
      <alignment horizontal="center" vertical="center" wrapText="1"/>
    </xf>
    <xf numFmtId="0" fontId="4" fillId="0" borderId="26" xfId="0" applyFont="1" applyBorder="1" applyAlignment="1">
      <alignment vertical="center" wrapText="1"/>
    </xf>
    <xf numFmtId="0" fontId="6" fillId="0" borderId="26" xfId="0" applyFont="1" applyBorder="1" applyAlignment="1">
      <alignment horizontal="center"/>
    </xf>
    <xf numFmtId="0" fontId="6" fillId="0" borderId="27" xfId="0" applyFont="1" applyBorder="1" applyAlignment="1">
      <alignment horizontal="center"/>
    </xf>
    <xf numFmtId="0" fontId="6" fillId="0" borderId="13" xfId="0" applyFont="1" applyBorder="1" applyAlignment="1">
      <alignment horizontal="right"/>
    </xf>
    <xf numFmtId="0" fontId="6" fillId="0" borderId="29" xfId="0" applyFont="1" applyBorder="1" applyAlignment="1">
      <alignment horizontal="right"/>
    </xf>
    <xf numFmtId="166" fontId="6" fillId="0" borderId="25" xfId="0" applyNumberFormat="1" applyFont="1" applyBorder="1" applyAlignment="1">
      <alignment horizontal="right"/>
    </xf>
    <xf numFmtId="1" fontId="6" fillId="0" borderId="26" xfId="0" applyNumberFormat="1" applyFont="1" applyBorder="1" applyAlignment="1">
      <alignment horizontal="right"/>
    </xf>
    <xf numFmtId="0" fontId="6" fillId="15" borderId="22" xfId="0" applyFont="1" applyFill="1" applyBorder="1" applyAlignment="1">
      <alignment horizontal="center"/>
    </xf>
    <xf numFmtId="1" fontId="6" fillId="15" borderId="23" xfId="0" applyNumberFormat="1" applyFont="1" applyFill="1" applyBorder="1" applyAlignment="1">
      <alignment horizontal="right"/>
    </xf>
    <xf numFmtId="0" fontId="6" fillId="15" borderId="13" xfId="0" applyFont="1" applyFill="1" applyBorder="1" applyAlignment="1">
      <alignment horizontal="right"/>
    </xf>
    <xf numFmtId="0" fontId="6" fillId="15" borderId="20" xfId="0" applyFont="1" applyFill="1" applyBorder="1" applyAlignment="1">
      <alignment horizontal="center"/>
    </xf>
    <xf numFmtId="1" fontId="6" fillId="15" borderId="21" xfId="0" applyNumberFormat="1" applyFont="1" applyFill="1" applyBorder="1" applyAlignment="1">
      <alignment horizontal="right"/>
    </xf>
    <xf numFmtId="0" fontId="6" fillId="14" borderId="31" xfId="0" applyFont="1" applyFill="1" applyBorder="1" applyAlignment="1">
      <alignment horizontal="center"/>
    </xf>
    <xf numFmtId="0" fontId="6" fillId="14" borderId="25" xfId="0" applyFont="1" applyFill="1" applyBorder="1"/>
    <xf numFmtId="0" fontId="6" fillId="14" borderId="32" xfId="0" applyFont="1" applyFill="1" applyBorder="1"/>
    <xf numFmtId="9" fontId="6" fillId="0" borderId="26" xfId="1" applyFont="1" applyBorder="1" applyAlignment="1">
      <alignment horizontal="right"/>
    </xf>
    <xf numFmtId="0" fontId="4" fillId="0" borderId="5" xfId="0" applyFont="1" applyBorder="1" applyAlignment="1">
      <alignment vertical="center" wrapText="1"/>
    </xf>
    <xf numFmtId="0" fontId="4" fillId="0" borderId="5" xfId="0" applyFont="1" applyBorder="1" applyAlignment="1">
      <alignment vertical="center"/>
    </xf>
    <xf numFmtId="0" fontId="4" fillId="10" borderId="5" xfId="0" applyFont="1" applyFill="1" applyBorder="1" applyAlignment="1">
      <alignment vertical="center" wrapText="1"/>
    </xf>
    <xf numFmtId="0" fontId="4" fillId="10" borderId="5" xfId="0" applyFont="1" applyFill="1" applyBorder="1" applyAlignment="1">
      <alignment vertical="center"/>
    </xf>
    <xf numFmtId="167" fontId="4" fillId="0" borderId="5" xfId="0" applyNumberFormat="1" applyFont="1" applyBorder="1" applyAlignment="1">
      <alignment vertical="center" wrapText="1"/>
    </xf>
    <xf numFmtId="167" fontId="4" fillId="0" borderId="5" xfId="0" applyNumberFormat="1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4" fillId="16" borderId="1" xfId="0" applyFont="1" applyFill="1" applyBorder="1" applyAlignment="1">
      <alignment horizontal="center" vertical="center" wrapText="1"/>
    </xf>
    <xf numFmtId="0" fontId="4" fillId="0" borderId="1" xfId="0" applyFont="1" applyBorder="1"/>
    <xf numFmtId="0" fontId="4" fillId="16" borderId="16" xfId="0" applyFont="1" applyFill="1" applyBorder="1" applyAlignment="1">
      <alignment horizontal="center" vertical="center" wrapText="1"/>
    </xf>
    <xf numFmtId="0" fontId="4" fillId="16" borderId="17" xfId="0" applyFont="1" applyFill="1" applyBorder="1" applyAlignment="1">
      <alignment horizontal="center" vertical="center" wrapText="1"/>
    </xf>
    <xf numFmtId="0" fontId="4" fillId="4" borderId="18" xfId="0" applyFont="1" applyFill="1" applyBorder="1" applyAlignment="1">
      <alignment horizontal="right" vertical="center" wrapText="1"/>
    </xf>
    <xf numFmtId="0" fontId="10" fillId="17" borderId="13" xfId="0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0" fontId="4" fillId="16" borderId="25" xfId="0" applyFont="1" applyFill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0" fontId="4" fillId="8" borderId="17" xfId="0" applyFont="1" applyFill="1" applyBorder="1" applyAlignment="1">
      <alignment horizontal="center" vertical="center" wrapText="1"/>
    </xf>
    <xf numFmtId="1" fontId="4" fillId="0" borderId="34" xfId="0" applyNumberFormat="1" applyFont="1" applyBorder="1" applyAlignment="1">
      <alignment horizontal="center" vertical="center" wrapText="1"/>
    </xf>
    <xf numFmtId="1" fontId="4" fillId="0" borderId="19" xfId="0" applyNumberFormat="1" applyFont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right" vertical="center" wrapText="1"/>
    </xf>
    <xf numFmtId="1" fontId="4" fillId="0" borderId="17" xfId="0" applyNumberFormat="1" applyFont="1" applyBorder="1" applyAlignment="1">
      <alignment horizontal="center" vertical="center" wrapText="1"/>
    </xf>
    <xf numFmtId="0" fontId="4" fillId="20" borderId="5" xfId="0" applyFont="1" applyFill="1" applyBorder="1" applyAlignment="1">
      <alignment vertical="center" wrapText="1"/>
    </xf>
    <xf numFmtId="0" fontId="4" fillId="20" borderId="12" xfId="0" applyFont="1" applyFill="1" applyBorder="1" applyAlignment="1">
      <alignment vertical="center" wrapText="1"/>
    </xf>
    <xf numFmtId="0" fontId="4" fillId="12" borderId="6" xfId="0" applyFont="1" applyFill="1" applyBorder="1" applyAlignment="1">
      <alignment horizontal="center" wrapText="1"/>
    </xf>
    <xf numFmtId="0" fontId="1" fillId="0" borderId="1" xfId="0" applyFont="1" applyBorder="1" applyAlignment="1">
      <alignment wrapText="1"/>
    </xf>
    <xf numFmtId="0" fontId="4" fillId="0" borderId="36" xfId="0" applyFont="1" applyBorder="1" applyAlignment="1">
      <alignment vertical="center" wrapText="1"/>
    </xf>
    <xf numFmtId="0" fontId="4" fillId="0" borderId="37" xfId="0" applyFont="1" applyBorder="1" applyAlignment="1">
      <alignment vertical="center"/>
    </xf>
    <xf numFmtId="0" fontId="4" fillId="0" borderId="37" xfId="0" applyFont="1" applyBorder="1" applyAlignment="1">
      <alignment vertical="center" wrapText="1"/>
    </xf>
    <xf numFmtId="0" fontId="4" fillId="10" borderId="38" xfId="0" applyFont="1" applyFill="1" applyBorder="1" applyAlignment="1">
      <alignment vertical="center" wrapText="1"/>
    </xf>
    <xf numFmtId="0" fontId="4" fillId="10" borderId="38" xfId="0" applyFont="1" applyFill="1" applyBorder="1" applyAlignment="1">
      <alignment vertical="center"/>
    </xf>
    <xf numFmtId="167" fontId="4" fillId="0" borderId="38" xfId="0" applyNumberFormat="1" applyFont="1" applyBorder="1" applyAlignment="1">
      <alignment vertical="center" wrapText="1"/>
    </xf>
    <xf numFmtId="167" fontId="4" fillId="0" borderId="38" xfId="0" applyNumberFormat="1" applyFont="1" applyBorder="1" applyAlignment="1">
      <alignment vertical="center"/>
    </xf>
    <xf numFmtId="0" fontId="4" fillId="0" borderId="38" xfId="0" applyFont="1" applyBorder="1" applyAlignment="1">
      <alignment vertical="center" wrapText="1"/>
    </xf>
    <xf numFmtId="1" fontId="4" fillId="0" borderId="20" xfId="0" applyNumberFormat="1" applyFont="1" applyBorder="1" applyAlignment="1">
      <alignment vertical="center" wrapText="1"/>
    </xf>
    <xf numFmtId="0" fontId="4" fillId="10" borderId="39" xfId="0" applyFont="1" applyFill="1" applyBorder="1" applyAlignment="1">
      <alignment vertical="center" wrapText="1"/>
    </xf>
    <xf numFmtId="1" fontId="4" fillId="0" borderId="39" xfId="0" applyNumberFormat="1" applyFont="1" applyBorder="1" applyAlignment="1">
      <alignment vertical="center" wrapText="1"/>
    </xf>
    <xf numFmtId="0" fontId="4" fillId="0" borderId="40" xfId="0" applyFont="1" applyBorder="1" applyAlignment="1">
      <alignment vertical="center" wrapText="1"/>
    </xf>
    <xf numFmtId="0" fontId="4" fillId="10" borderId="12" xfId="0" applyFont="1" applyFill="1" applyBorder="1" applyAlignment="1">
      <alignment vertical="center" wrapText="1"/>
    </xf>
    <xf numFmtId="167" fontId="4" fillId="0" borderId="12" xfId="0" applyNumberFormat="1" applyFont="1" applyBorder="1" applyAlignment="1">
      <alignment vertical="center" wrapText="1"/>
    </xf>
    <xf numFmtId="167" fontId="4" fillId="0" borderId="12" xfId="0" applyNumberFormat="1" applyFont="1" applyBorder="1" applyAlignment="1">
      <alignment vertical="center"/>
    </xf>
    <xf numFmtId="0" fontId="4" fillId="0" borderId="12" xfId="0" applyFont="1" applyBorder="1" applyAlignment="1">
      <alignment vertical="center" wrapText="1"/>
    </xf>
    <xf numFmtId="0" fontId="4" fillId="5" borderId="27" xfId="0" applyFont="1" applyFill="1" applyBorder="1" applyAlignment="1">
      <alignment horizontal="center" vertical="center"/>
    </xf>
    <xf numFmtId="0" fontId="4" fillId="5" borderId="28" xfId="0" applyFont="1" applyFill="1" applyBorder="1" applyAlignment="1">
      <alignment vertical="center"/>
    </xf>
    <xf numFmtId="0" fontId="4" fillId="5" borderId="29" xfId="0" applyFont="1" applyFill="1" applyBorder="1" applyAlignment="1">
      <alignment vertical="center"/>
    </xf>
    <xf numFmtId="20" fontId="5" fillId="0" borderId="25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/>
    </xf>
    <xf numFmtId="0" fontId="5" fillId="0" borderId="5" xfId="0" applyFont="1" applyBorder="1"/>
    <xf numFmtId="0" fontId="5" fillId="0" borderId="5" xfId="0" applyFont="1" applyBorder="1" applyAlignment="1">
      <alignment horizontal="center"/>
    </xf>
    <xf numFmtId="0" fontId="4" fillId="0" borderId="17" xfId="0" applyFont="1" applyBorder="1" applyAlignment="1">
      <alignment horizontal="left" vertical="center" wrapText="1"/>
    </xf>
    <xf numFmtId="0" fontId="4" fillId="0" borderId="5" xfId="0" applyFont="1" applyBorder="1" applyAlignment="1">
      <alignment wrapText="1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10" fontId="4" fillId="0" borderId="0" xfId="0" applyNumberFormat="1" applyFont="1"/>
    <xf numFmtId="0" fontId="4" fillId="0" borderId="7" xfId="0" applyFont="1" applyBorder="1" applyAlignment="1">
      <alignment vertical="center" wrapText="1"/>
    </xf>
    <xf numFmtId="0" fontId="4" fillId="0" borderId="0" xfId="0" applyFont="1" applyAlignment="1">
      <alignment horizontal="left" vertical="top"/>
    </xf>
    <xf numFmtId="0" fontId="4" fillId="3" borderId="1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1" xfId="0" applyFont="1" applyFill="1" applyBorder="1" applyAlignment="1">
      <alignment horizontal="center" vertical="center" wrapText="1"/>
    </xf>
    <xf numFmtId="9" fontId="4" fillId="0" borderId="1" xfId="1" applyFont="1" applyBorder="1" applyAlignment="1">
      <alignment vertical="center"/>
    </xf>
    <xf numFmtId="0" fontId="4" fillId="0" borderId="17" xfId="0" applyFont="1" applyBorder="1" applyAlignment="1">
      <alignment vertical="center"/>
    </xf>
    <xf numFmtId="9" fontId="4" fillId="0" borderId="34" xfId="1" applyFont="1" applyBorder="1" applyAlignment="1">
      <alignment vertical="center"/>
    </xf>
    <xf numFmtId="0" fontId="4" fillId="0" borderId="19" xfId="0" applyFont="1" applyBorder="1" applyAlignment="1">
      <alignment vertical="center"/>
    </xf>
    <xf numFmtId="9" fontId="4" fillId="0" borderId="1" xfId="1" applyFont="1" applyBorder="1" applyAlignment="1"/>
    <xf numFmtId="9" fontId="4" fillId="0" borderId="34" xfId="1" applyFont="1" applyBorder="1" applyAlignment="1"/>
    <xf numFmtId="0" fontId="4" fillId="5" borderId="14" xfId="0" applyFont="1" applyFill="1" applyBorder="1"/>
    <xf numFmtId="0" fontId="4" fillId="5" borderId="18" xfId="0" applyFont="1" applyFill="1" applyBorder="1"/>
    <xf numFmtId="9" fontId="4" fillId="0" borderId="1" xfId="1" applyFont="1" applyBorder="1" applyAlignment="1">
      <alignment horizontal="center" vertical="center" wrapText="1"/>
    </xf>
    <xf numFmtId="9" fontId="4" fillId="0" borderId="34" xfId="1" applyFont="1" applyBorder="1" applyAlignment="1">
      <alignment horizontal="center" vertical="center" wrapText="1"/>
    </xf>
    <xf numFmtId="0" fontId="4" fillId="22" borderId="14" xfId="0" applyFont="1" applyFill="1" applyBorder="1" applyAlignment="1">
      <alignment vertical="center" wrapText="1"/>
    </xf>
    <xf numFmtId="0" fontId="4" fillId="22" borderId="44" xfId="0" applyFont="1" applyFill="1" applyBorder="1" applyAlignment="1">
      <alignment vertical="center" wrapText="1"/>
    </xf>
    <xf numFmtId="0" fontId="5" fillId="0" borderId="1" xfId="0" applyFont="1" applyBorder="1"/>
    <xf numFmtId="0" fontId="4" fillId="8" borderId="8" xfId="0" applyFont="1" applyFill="1" applyBorder="1" applyAlignment="1">
      <alignment horizontal="center" vertical="center" wrapText="1"/>
    </xf>
    <xf numFmtId="0" fontId="4" fillId="0" borderId="33" xfId="0" applyFont="1" applyBorder="1" applyAlignment="1">
      <alignment vertical="center"/>
    </xf>
    <xf numFmtId="0" fontId="4" fillId="8" borderId="6" xfId="0" applyFont="1" applyFill="1" applyBorder="1" applyAlignment="1">
      <alignment horizontal="center" vertical="center" wrapText="1"/>
    </xf>
    <xf numFmtId="0" fontId="4" fillId="3" borderId="42" xfId="0" applyFont="1" applyFill="1" applyBorder="1" applyAlignment="1">
      <alignment vertical="center" wrapText="1"/>
    </xf>
    <xf numFmtId="0" fontId="4" fillId="3" borderId="44" xfId="0" applyFont="1" applyFill="1" applyBorder="1" applyAlignment="1">
      <alignment vertical="center" wrapText="1"/>
    </xf>
    <xf numFmtId="0" fontId="4" fillId="0" borderId="45" xfId="0" applyFont="1" applyBorder="1" applyAlignment="1">
      <alignment vertical="center" wrapText="1"/>
    </xf>
    <xf numFmtId="0" fontId="4" fillId="0" borderId="28" xfId="0" applyFont="1" applyBorder="1" applyAlignment="1">
      <alignment vertical="center"/>
    </xf>
    <xf numFmtId="1" fontId="4" fillId="0" borderId="13" xfId="0" applyNumberFormat="1" applyFont="1" applyBorder="1" applyAlignment="1">
      <alignment vertical="center"/>
    </xf>
    <xf numFmtId="0" fontId="10" fillId="18" borderId="24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2" fontId="4" fillId="0" borderId="0" xfId="0" applyNumberFormat="1" applyFont="1"/>
    <xf numFmtId="167" fontId="4" fillId="0" borderId="0" xfId="0" applyNumberFormat="1" applyFont="1"/>
    <xf numFmtId="1" fontId="4" fillId="0" borderId="0" xfId="0" applyNumberFormat="1" applyFont="1"/>
    <xf numFmtId="0" fontId="6" fillId="0" borderId="24" xfId="0" applyFont="1" applyBorder="1"/>
    <xf numFmtId="0" fontId="6" fillId="0" borderId="25" xfId="0" applyFont="1" applyBorder="1"/>
    <xf numFmtId="0" fontId="6" fillId="0" borderId="26" xfId="0" applyFont="1" applyBorder="1"/>
    <xf numFmtId="9" fontId="5" fillId="0" borderId="1" xfId="1" applyFont="1" applyFill="1" applyBorder="1" applyAlignment="1">
      <alignment vertical="center" wrapText="1"/>
    </xf>
    <xf numFmtId="9" fontId="5" fillId="0" borderId="17" xfId="1" applyFont="1" applyFill="1" applyBorder="1" applyAlignment="1">
      <alignment vertical="center" wrapText="1"/>
    </xf>
    <xf numFmtId="9" fontId="5" fillId="0" borderId="34" xfId="1" applyFont="1" applyFill="1" applyBorder="1" applyAlignment="1">
      <alignment vertical="center" wrapText="1"/>
    </xf>
    <xf numFmtId="9" fontId="5" fillId="0" borderId="19" xfId="1" applyFont="1" applyFill="1" applyBorder="1" applyAlignment="1">
      <alignment vertical="center" wrapText="1"/>
    </xf>
    <xf numFmtId="1" fontId="4" fillId="23" borderId="14" xfId="0" applyNumberFormat="1" applyFont="1" applyFill="1" applyBorder="1"/>
    <xf numFmtId="0" fontId="4" fillId="23" borderId="33" xfId="0" applyFont="1" applyFill="1" applyBorder="1"/>
    <xf numFmtId="1" fontId="4" fillId="23" borderId="33" xfId="0" applyNumberFormat="1" applyFont="1" applyFill="1" applyBorder="1"/>
    <xf numFmtId="9" fontId="4" fillId="23" borderId="15" xfId="0" applyNumberFormat="1" applyFont="1" applyFill="1" applyBorder="1"/>
    <xf numFmtId="9" fontId="4" fillId="23" borderId="33" xfId="0" applyNumberFormat="1" applyFont="1" applyFill="1" applyBorder="1"/>
    <xf numFmtId="0" fontId="5" fillId="23" borderId="24" xfId="0" applyFont="1" applyFill="1" applyBorder="1" applyAlignment="1">
      <alignment horizontal="center"/>
    </xf>
    <xf numFmtId="0" fontId="4" fillId="25" borderId="14" xfId="0" applyFont="1" applyFill="1" applyBorder="1" applyAlignment="1">
      <alignment horizontal="center" vertical="center"/>
    </xf>
    <xf numFmtId="0" fontId="4" fillId="25" borderId="33" xfId="0" applyFont="1" applyFill="1" applyBorder="1" applyAlignment="1">
      <alignment horizontal="center" vertical="center"/>
    </xf>
    <xf numFmtId="0" fontId="4" fillId="25" borderId="15" xfId="0" applyFont="1" applyFill="1" applyBorder="1" applyAlignment="1">
      <alignment horizontal="center" vertical="center"/>
    </xf>
    <xf numFmtId="0" fontId="4" fillId="25" borderId="24" xfId="0" applyFont="1" applyFill="1" applyBorder="1" applyAlignment="1">
      <alignment vertical="center" wrapText="1"/>
    </xf>
    <xf numFmtId="0" fontId="4" fillId="26" borderId="25" xfId="0" applyFont="1" applyFill="1" applyBorder="1" applyAlignment="1">
      <alignment vertical="center" wrapText="1"/>
    </xf>
    <xf numFmtId="0" fontId="4" fillId="21" borderId="13" xfId="0" applyFont="1" applyFill="1" applyBorder="1" applyAlignment="1">
      <alignment vertical="center" wrapText="1"/>
    </xf>
    <xf numFmtId="1" fontId="4" fillId="0" borderId="28" xfId="0" applyNumberFormat="1" applyFont="1" applyBorder="1" applyAlignment="1">
      <alignment vertical="center"/>
    </xf>
    <xf numFmtId="1" fontId="5" fillId="0" borderId="25" xfId="0" applyNumberFormat="1" applyFont="1" applyBorder="1" applyAlignment="1">
      <alignment vertical="center" wrapText="1"/>
    </xf>
    <xf numFmtId="1" fontId="5" fillId="0" borderId="1" xfId="0" applyNumberFormat="1" applyFont="1" applyBorder="1" applyAlignment="1">
      <alignment vertical="center" wrapText="1"/>
    </xf>
    <xf numFmtId="1" fontId="5" fillId="0" borderId="34" xfId="0" applyNumberFormat="1" applyFont="1" applyBorder="1" applyAlignment="1">
      <alignment vertical="center" wrapText="1"/>
    </xf>
    <xf numFmtId="1" fontId="5" fillId="0" borderId="26" xfId="0" applyNumberFormat="1" applyFont="1" applyBorder="1" applyAlignment="1">
      <alignment vertical="center" wrapText="1"/>
    </xf>
    <xf numFmtId="1" fontId="1" fillId="0" borderId="0" xfId="0" applyNumberFormat="1" applyFont="1" applyAlignment="1">
      <alignment wrapText="1"/>
    </xf>
    <xf numFmtId="0" fontId="4" fillId="0" borderId="24" xfId="0" applyFont="1" applyBorder="1" applyAlignment="1">
      <alignment horizontal="right" vertical="center"/>
    </xf>
    <xf numFmtId="2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vertical="center"/>
    </xf>
    <xf numFmtId="2" fontId="4" fillId="0" borderId="25" xfId="0" applyNumberFormat="1" applyFont="1" applyBorder="1" applyAlignment="1">
      <alignment vertical="center"/>
    </xf>
    <xf numFmtId="9" fontId="4" fillId="0" borderId="1" xfId="1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right" vertical="center" wrapText="1"/>
    </xf>
    <xf numFmtId="1" fontId="4" fillId="0" borderId="25" xfId="0" applyNumberFormat="1" applyFont="1" applyBorder="1" applyAlignment="1">
      <alignment horizontal="center" vertical="center" wrapText="1"/>
    </xf>
    <xf numFmtId="1" fontId="4" fillId="0" borderId="26" xfId="0" applyNumberFormat="1" applyFont="1" applyBorder="1" applyAlignment="1">
      <alignment horizontal="center" vertical="center" wrapText="1"/>
    </xf>
    <xf numFmtId="0" fontId="4" fillId="25" borderId="14" xfId="0" applyFont="1" applyFill="1" applyBorder="1" applyAlignment="1">
      <alignment vertical="center"/>
    </xf>
    <xf numFmtId="0" fontId="4" fillId="25" borderId="16" xfId="0" applyFont="1" applyFill="1" applyBorder="1" applyAlignment="1">
      <alignment vertical="center"/>
    </xf>
    <xf numFmtId="0" fontId="4" fillId="25" borderId="18" xfId="0" applyFont="1" applyFill="1" applyBorder="1" applyAlignment="1">
      <alignment vertical="center"/>
    </xf>
    <xf numFmtId="0" fontId="4" fillId="0" borderId="34" xfId="0" applyFont="1" applyBorder="1" applyAlignment="1">
      <alignment vertical="center"/>
    </xf>
    <xf numFmtId="0" fontId="4" fillId="21" borderId="27" xfId="0" applyFont="1" applyFill="1" applyBorder="1" applyAlignment="1">
      <alignment vertical="center"/>
    </xf>
    <xf numFmtId="0" fontId="4" fillId="0" borderId="29" xfId="0" applyFont="1" applyBorder="1" applyAlignment="1">
      <alignment vertical="center"/>
    </xf>
    <xf numFmtId="1" fontId="4" fillId="0" borderId="1" xfId="2" applyNumberFormat="1" applyFont="1" applyBorder="1" applyAlignment="1">
      <alignment horizontal="center" vertical="center" wrapText="1"/>
    </xf>
    <xf numFmtId="1" fontId="4" fillId="0" borderId="34" xfId="2" applyNumberFormat="1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168" fontId="4" fillId="0" borderId="34" xfId="0" applyNumberFormat="1" applyFont="1" applyBorder="1" applyAlignment="1">
      <alignment horizontal="center" vertical="center" wrapText="1"/>
    </xf>
    <xf numFmtId="169" fontId="4" fillId="0" borderId="0" xfId="1" applyNumberFormat="1" applyFont="1" applyAlignment="1"/>
    <xf numFmtId="0" fontId="4" fillId="25" borderId="27" xfId="0" applyFont="1" applyFill="1" applyBorder="1" applyAlignment="1">
      <alignment horizontal="center" vertical="center"/>
    </xf>
    <xf numFmtId="0" fontId="4" fillId="25" borderId="29" xfId="0" applyFont="1" applyFill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5" fillId="0" borderId="5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vertical="center"/>
    </xf>
    <xf numFmtId="0" fontId="4" fillId="10" borderId="40" xfId="0" applyFont="1" applyFill="1" applyBorder="1" applyAlignment="1">
      <alignment vertical="center" wrapText="1"/>
    </xf>
    <xf numFmtId="167" fontId="4" fillId="10" borderId="12" xfId="0" applyNumberFormat="1" applyFont="1" applyFill="1" applyBorder="1" applyAlignment="1">
      <alignment vertical="center" wrapText="1"/>
    </xf>
    <xf numFmtId="167" fontId="4" fillId="10" borderId="12" xfId="0" applyNumberFormat="1" applyFont="1" applyFill="1" applyBorder="1" applyAlignment="1">
      <alignment vertical="center"/>
    </xf>
    <xf numFmtId="0" fontId="4" fillId="0" borderId="35" xfId="0" applyFont="1" applyBorder="1" applyAlignment="1">
      <alignment horizontal="center" wrapText="1"/>
    </xf>
    <xf numFmtId="0" fontId="5" fillId="0" borderId="13" xfId="0" applyFont="1" applyBorder="1" applyAlignment="1">
      <alignment horizontal="center"/>
    </xf>
    <xf numFmtId="1" fontId="20" fillId="7" borderId="19" xfId="0" applyNumberFormat="1" applyFont="1" applyFill="1" applyBorder="1" applyAlignment="1">
      <alignment wrapText="1"/>
    </xf>
    <xf numFmtId="1" fontId="20" fillId="7" borderId="17" xfId="0" applyNumberFormat="1" applyFont="1" applyFill="1" applyBorder="1" applyAlignment="1">
      <alignment horizontal="right" vertical="center" wrapText="1"/>
    </xf>
    <xf numFmtId="0" fontId="10" fillId="6" borderId="6" xfId="0" applyFont="1" applyFill="1" applyBorder="1" applyAlignment="1">
      <alignment horizontal="center" wrapText="1"/>
    </xf>
    <xf numFmtId="0" fontId="17" fillId="16" borderId="49" xfId="0" applyFont="1" applyFill="1" applyBorder="1" applyAlignment="1">
      <alignment horizontal="center" vertical="center" wrapText="1"/>
    </xf>
    <xf numFmtId="0" fontId="17" fillId="16" borderId="50" xfId="0" applyFont="1" applyFill="1" applyBorder="1" applyAlignment="1">
      <alignment horizontal="center" vertical="center" wrapText="1"/>
    </xf>
    <xf numFmtId="0" fontId="17" fillId="16" borderId="47" xfId="0" applyFont="1" applyFill="1" applyBorder="1" applyAlignment="1">
      <alignment horizontal="center" vertical="center" wrapText="1"/>
    </xf>
    <xf numFmtId="0" fontId="17" fillId="16" borderId="32" xfId="0" applyFont="1" applyFill="1" applyBorder="1" applyAlignment="1">
      <alignment horizontal="center" vertical="center" wrapText="1"/>
    </xf>
    <xf numFmtId="0" fontId="17" fillId="16" borderId="31" xfId="0" applyFont="1" applyFill="1" applyBorder="1" applyAlignment="1">
      <alignment horizontal="center" vertical="center" wrapText="1"/>
    </xf>
    <xf numFmtId="167" fontId="4" fillId="0" borderId="1" xfId="0" applyNumberFormat="1" applyFont="1" applyBorder="1"/>
    <xf numFmtId="1" fontId="4" fillId="0" borderId="1" xfId="0" applyNumberFormat="1" applyFont="1" applyBorder="1"/>
    <xf numFmtId="0" fontId="4" fillId="24" borderId="53" xfId="0" applyFont="1" applyFill="1" applyBorder="1"/>
    <xf numFmtId="0" fontId="4" fillId="24" borderId="54" xfId="0" applyFont="1" applyFill="1" applyBorder="1"/>
    <xf numFmtId="9" fontId="4" fillId="24" borderId="55" xfId="0" applyNumberFormat="1" applyFont="1" applyFill="1" applyBorder="1"/>
    <xf numFmtId="9" fontId="4" fillId="24" borderId="54" xfId="0" applyNumberFormat="1" applyFont="1" applyFill="1" applyBorder="1"/>
    <xf numFmtId="0" fontId="4" fillId="24" borderId="52" xfId="0" applyFont="1" applyFill="1" applyBorder="1" applyAlignment="1">
      <alignment horizontal="center"/>
    </xf>
    <xf numFmtId="0" fontId="4" fillId="8" borderId="16" xfId="0" applyFont="1" applyFill="1" applyBorder="1" applyAlignment="1">
      <alignment horizontal="center" vertical="center" wrapText="1"/>
    </xf>
    <xf numFmtId="1" fontId="4" fillId="0" borderId="16" xfId="0" applyNumberFormat="1" applyFont="1" applyBorder="1" applyAlignment="1">
      <alignment horizontal="center" vertical="center" wrapText="1"/>
    </xf>
    <xf numFmtId="1" fontId="4" fillId="0" borderId="18" xfId="0" applyNumberFormat="1" applyFont="1" applyBorder="1" applyAlignment="1">
      <alignment horizontal="center" vertical="center" wrapText="1"/>
    </xf>
    <xf numFmtId="0" fontId="5" fillId="5" borderId="14" xfId="0" applyFont="1" applyFill="1" applyBorder="1" applyAlignment="1">
      <alignment horizontal="center"/>
    </xf>
    <xf numFmtId="0" fontId="5" fillId="5" borderId="33" xfId="0" applyFont="1" applyFill="1" applyBorder="1" applyAlignment="1">
      <alignment horizontal="center"/>
    </xf>
    <xf numFmtId="0" fontId="5" fillId="5" borderId="15" xfId="0" applyFont="1" applyFill="1" applyBorder="1" applyAlignment="1">
      <alignment horizontal="center"/>
    </xf>
    <xf numFmtId="0" fontId="10" fillId="19" borderId="27" xfId="0" applyFont="1" applyFill="1" applyBorder="1" applyAlignment="1">
      <alignment horizontal="center" vertical="center" wrapText="1"/>
    </xf>
    <xf numFmtId="0" fontId="10" fillId="19" borderId="28" xfId="0" applyFont="1" applyFill="1" applyBorder="1" applyAlignment="1">
      <alignment horizontal="center" vertical="center" wrapText="1"/>
    </xf>
    <xf numFmtId="0" fontId="10" fillId="19" borderId="29" xfId="0" applyFont="1" applyFill="1" applyBorder="1" applyAlignment="1">
      <alignment horizontal="center" vertical="center" wrapText="1"/>
    </xf>
    <xf numFmtId="0" fontId="10" fillId="19" borderId="14" xfId="0" applyFont="1" applyFill="1" applyBorder="1" applyAlignment="1">
      <alignment horizontal="center" vertical="center" wrapText="1"/>
    </xf>
    <xf numFmtId="0" fontId="10" fillId="19" borderId="33" xfId="0" applyFont="1" applyFill="1" applyBorder="1" applyAlignment="1">
      <alignment horizontal="center" vertical="center" wrapText="1"/>
    </xf>
    <xf numFmtId="0" fontId="4" fillId="8" borderId="24" xfId="0" applyFont="1" applyFill="1" applyBorder="1" applyAlignment="1">
      <alignment horizontal="center" vertical="center" wrapText="1"/>
    </xf>
    <xf numFmtId="0" fontId="4" fillId="8" borderId="25" xfId="0" applyFont="1" applyFill="1" applyBorder="1" applyAlignment="1">
      <alignment horizontal="center" vertical="center" wrapText="1"/>
    </xf>
    <xf numFmtId="0" fontId="10" fillId="18" borderId="28" xfId="0" applyFont="1" applyFill="1" applyBorder="1" applyAlignment="1">
      <alignment horizontal="center" vertical="center" wrapText="1"/>
    </xf>
    <xf numFmtId="0" fontId="10" fillId="18" borderId="29" xfId="0" applyFont="1" applyFill="1" applyBorder="1" applyAlignment="1">
      <alignment horizontal="center" vertical="center" wrapText="1"/>
    </xf>
    <xf numFmtId="0" fontId="10" fillId="18" borderId="27" xfId="0" applyFont="1" applyFill="1" applyBorder="1" applyAlignment="1">
      <alignment horizontal="center" vertical="center" wrapText="1"/>
    </xf>
    <xf numFmtId="0" fontId="11" fillId="7" borderId="7" xfId="0" applyFont="1" applyFill="1" applyBorder="1" applyAlignment="1">
      <alignment vertical="center"/>
    </xf>
    <xf numFmtId="0" fontId="11" fillId="7" borderId="4" xfId="0" applyFont="1" applyFill="1" applyBorder="1" applyAlignment="1">
      <alignment vertical="center"/>
    </xf>
    <xf numFmtId="0" fontId="10" fillId="15" borderId="27" xfId="0" applyFont="1" applyFill="1" applyBorder="1" applyAlignment="1">
      <alignment horizontal="center"/>
    </xf>
    <xf numFmtId="0" fontId="10" fillId="15" borderId="28" xfId="0" applyFont="1" applyFill="1" applyBorder="1" applyAlignment="1">
      <alignment horizontal="center"/>
    </xf>
    <xf numFmtId="0" fontId="10" fillId="15" borderId="29" xfId="0" applyFont="1" applyFill="1" applyBorder="1" applyAlignment="1">
      <alignment horizontal="center"/>
    </xf>
    <xf numFmtId="0" fontId="13" fillId="0" borderId="24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10" fillId="6" borderId="7" xfId="0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 wrapText="1"/>
    </xf>
    <xf numFmtId="0" fontId="10" fillId="11" borderId="8" xfId="0" applyFont="1" applyFill="1" applyBorder="1" applyAlignment="1">
      <alignment horizontal="center" vertical="center" wrapText="1"/>
    </xf>
    <xf numFmtId="0" fontId="10" fillId="11" borderId="7" xfId="0" applyFont="1" applyFill="1" applyBorder="1" applyAlignment="1">
      <alignment horizontal="center" vertical="center" wrapText="1"/>
    </xf>
    <xf numFmtId="0" fontId="10" fillId="11" borderId="9" xfId="0" applyFont="1" applyFill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10" fillId="11" borderId="1" xfId="0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10" fillId="7" borderId="10" xfId="0" applyFont="1" applyFill="1" applyBorder="1" applyAlignment="1">
      <alignment horizontal="center"/>
    </xf>
    <xf numFmtId="0" fontId="1" fillId="13" borderId="24" xfId="0" applyFont="1" applyFill="1" applyBorder="1" applyAlignment="1">
      <alignment horizontal="center" wrapText="1"/>
    </xf>
    <xf numFmtId="0" fontId="1" fillId="13" borderId="26" xfId="0" applyFont="1" applyFill="1" applyBorder="1" applyAlignment="1">
      <alignment horizontal="center" wrapText="1"/>
    </xf>
    <xf numFmtId="0" fontId="1" fillId="13" borderId="25" xfId="0" applyFont="1" applyFill="1" applyBorder="1" applyAlignment="1">
      <alignment horizontal="center" wrapText="1"/>
    </xf>
    <xf numFmtId="0" fontId="10" fillId="2" borderId="14" xfId="0" applyFont="1" applyFill="1" applyBorder="1" applyAlignment="1">
      <alignment horizontal="center" vertical="center" wrapText="1"/>
    </xf>
    <xf numFmtId="0" fontId="10" fillId="2" borderId="33" xfId="0" applyFont="1" applyFill="1" applyBorder="1" applyAlignment="1">
      <alignment horizontal="center" vertical="center" wrapText="1"/>
    </xf>
    <xf numFmtId="0" fontId="10" fillId="2" borderId="15" xfId="0" applyFont="1" applyFill="1" applyBorder="1" applyAlignment="1">
      <alignment horizontal="center" vertical="center" wrapText="1"/>
    </xf>
    <xf numFmtId="0" fontId="4" fillId="9" borderId="30" xfId="0" applyFont="1" applyFill="1" applyBorder="1" applyAlignment="1">
      <alignment horizontal="center" vertical="center"/>
    </xf>
    <xf numFmtId="0" fontId="4" fillId="9" borderId="47" xfId="0" applyFont="1" applyFill="1" applyBorder="1" applyAlignment="1">
      <alignment horizontal="center" vertical="center"/>
    </xf>
    <xf numFmtId="0" fontId="4" fillId="9" borderId="48" xfId="0" applyFont="1" applyFill="1" applyBorder="1" applyAlignment="1">
      <alignment horizontal="center" vertical="center"/>
    </xf>
    <xf numFmtId="0" fontId="10" fillId="7" borderId="14" xfId="0" applyFont="1" applyFill="1" applyBorder="1" applyAlignment="1">
      <alignment horizontal="center"/>
    </xf>
    <xf numFmtId="0" fontId="10" fillId="7" borderId="33" xfId="0" applyFont="1" applyFill="1" applyBorder="1" applyAlignment="1">
      <alignment horizontal="center"/>
    </xf>
    <xf numFmtId="0" fontId="10" fillId="7" borderId="15" xfId="0" applyFont="1" applyFill="1" applyBorder="1" applyAlignment="1">
      <alignment horizontal="center"/>
    </xf>
    <xf numFmtId="0" fontId="16" fillId="2" borderId="14" xfId="0" applyFont="1" applyFill="1" applyBorder="1" applyAlignment="1">
      <alignment horizontal="center" vertical="center" wrapText="1"/>
    </xf>
    <xf numFmtId="0" fontId="16" fillId="2" borderId="33" xfId="0" applyFont="1" applyFill="1" applyBorder="1" applyAlignment="1">
      <alignment horizontal="center" vertical="center" wrapText="1"/>
    </xf>
    <xf numFmtId="0" fontId="16" fillId="2" borderId="43" xfId="0" applyFont="1" applyFill="1" applyBorder="1" applyAlignment="1">
      <alignment horizontal="center" vertical="center" wrapText="1"/>
    </xf>
    <xf numFmtId="0" fontId="14" fillId="8" borderId="46" xfId="0" applyFont="1" applyFill="1" applyBorder="1" applyAlignment="1">
      <alignment horizontal="center" vertical="center" wrapText="1"/>
    </xf>
    <xf numFmtId="0" fontId="14" fillId="8" borderId="4" xfId="0" applyFont="1" applyFill="1" applyBorder="1" applyAlignment="1">
      <alignment horizontal="center" vertical="center" wrapText="1"/>
    </xf>
    <xf numFmtId="0" fontId="17" fillId="8" borderId="27" xfId="0" applyFont="1" applyFill="1" applyBorder="1" applyAlignment="1">
      <alignment horizontal="center" vertical="center" wrapText="1"/>
    </xf>
    <xf numFmtId="0" fontId="17" fillId="8" borderId="28" xfId="0" applyFont="1" applyFill="1" applyBorder="1" applyAlignment="1">
      <alignment horizontal="center" vertical="center" wrapText="1"/>
    </xf>
    <xf numFmtId="0" fontId="17" fillId="8" borderId="29" xfId="0" applyFont="1" applyFill="1" applyBorder="1" applyAlignment="1">
      <alignment horizontal="center" vertical="center" wrapText="1"/>
    </xf>
    <xf numFmtId="0" fontId="17" fillId="16" borderId="51" xfId="0" applyFont="1" applyFill="1" applyBorder="1" applyAlignment="1">
      <alignment horizontal="center" vertical="center" wrapText="1"/>
    </xf>
    <xf numFmtId="0" fontId="17" fillId="16" borderId="26" xfId="0" applyFont="1" applyFill="1" applyBorder="1" applyAlignment="1">
      <alignment horizontal="center" vertical="center" wrapText="1"/>
    </xf>
    <xf numFmtId="0" fontId="10" fillId="2" borderId="18" xfId="0" applyFont="1" applyFill="1" applyBorder="1" applyAlignment="1">
      <alignment horizontal="center" vertical="center" wrapText="1"/>
    </xf>
    <xf numFmtId="0" fontId="10" fillId="2" borderId="34" xfId="0" applyFont="1" applyFill="1" applyBorder="1" applyAlignment="1">
      <alignment horizontal="center" vertical="center" wrapText="1"/>
    </xf>
    <xf numFmtId="0" fontId="10" fillId="2" borderId="16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10" fillId="6" borderId="8" xfId="0" applyFont="1" applyFill="1" applyBorder="1" applyAlignment="1">
      <alignment horizontal="center" vertical="center"/>
    </xf>
    <xf numFmtId="0" fontId="10" fillId="7" borderId="7" xfId="0" applyFont="1" applyFill="1" applyBorder="1" applyAlignment="1">
      <alignment vertical="center"/>
    </xf>
    <xf numFmtId="0" fontId="10" fillId="7" borderId="9" xfId="0" applyFont="1" applyFill="1" applyBorder="1" applyAlignment="1">
      <alignment vertical="center"/>
    </xf>
    <xf numFmtId="0" fontId="10" fillId="6" borderId="12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/>
    </xf>
  </cellXfs>
  <cellStyles count="3">
    <cellStyle name="Milliers" xfId="2" builtinId="3"/>
    <cellStyle name="Normal" xfId="0" builtinId="0"/>
    <cellStyle name="Pourcentage" xfId="1" builtinId="5"/>
  </cellStyles>
  <dxfs count="17"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fgColor rgb="FFE7E6E6"/>
          <bgColor rgb="FFE7E6E6"/>
        </patternFill>
      </fill>
    </dxf>
    <dxf>
      <fill>
        <patternFill patternType="solid">
          <fgColor rgb="FFE7E6E6"/>
          <bgColor rgb="FFE7E6E6"/>
        </patternFill>
      </fill>
    </dxf>
    <dxf>
      <fill>
        <patternFill patternType="solid">
          <fgColor rgb="FFE7E6E6"/>
          <bgColor rgb="FFE7E6E6"/>
        </patternFill>
      </fill>
    </dxf>
    <dxf>
      <fill>
        <patternFill patternType="solid">
          <fgColor rgb="FFE7E6E6"/>
          <bgColor rgb="FFE7E6E6"/>
        </patternFill>
      </fill>
    </dxf>
    <dxf>
      <fill>
        <patternFill patternType="solid">
          <fgColor rgb="FFE7E6E6"/>
          <bgColor rgb="FFE7E6E6"/>
        </patternFill>
      </fill>
    </dxf>
    <dxf>
      <fill>
        <patternFill patternType="solid">
          <fgColor rgb="FFE7E6E6"/>
          <bgColor rgb="FFE7E6E6"/>
        </patternFill>
      </fill>
    </dxf>
    <dxf>
      <fill>
        <patternFill patternType="solid">
          <fgColor rgb="FFE7E6E6"/>
          <bgColor rgb="FFE7E6E6"/>
        </patternFill>
      </fill>
    </dxf>
    <dxf>
      <fill>
        <patternFill patternType="solid">
          <fgColor rgb="FFE7E6E6"/>
          <bgColor rgb="FFE7E6E6"/>
        </patternFill>
      </fill>
    </dxf>
    <dxf>
      <fill>
        <patternFill patternType="solid">
          <fgColor rgb="FFE7E6E6"/>
          <bgColor rgb="FFE7E6E6"/>
        </patternFill>
      </fill>
    </dxf>
    <dxf>
      <fill>
        <patternFill patternType="solid">
          <fgColor rgb="FFE7E6E6"/>
          <bgColor rgb="FFE7E6E6"/>
        </patternFill>
      </fill>
    </dxf>
    <dxf>
      <fill>
        <patternFill patternType="solid">
          <fgColor rgb="FFE7E6E6"/>
          <bgColor rgb="FFE7E6E6"/>
        </patternFill>
      </fill>
    </dxf>
    <dxf>
      <fill>
        <patternFill patternType="solid">
          <fgColor rgb="FFE7E6E6"/>
          <bgColor rgb="FFE7E6E6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</dxfs>
  <tableStyles count="1">
    <tableStyle name="impacts matière-style" pivot="0" count="2" xr9:uid="{00000000-0011-0000-FFFF-FFFF00000000}">
      <tableStyleElement type="firstRowStripe" dxfId="16"/>
      <tableStyleElement type="secondRowStripe" dxfId="15"/>
    </tableStyle>
  </tableStyles>
  <colors>
    <mruColors>
      <color rgb="FFEFF6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customschemas.google.com/relationships/workbookmetadata" Target="metadata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4" Type="http://schemas.openxmlformats.org/officeDocument/2006/relationships/worksheet" Target="worksheets/sheet4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automotive-iq.com/electrics-electronics/articles/top-five-ev-battery-factories-in-europe" TargetMode="External"/><Relationship Id="rId2" Type="http://schemas.openxmlformats.org/officeDocument/2006/relationships/hyperlink" Target="https://publications.jrc.ec.europa.eu/repository/bitstream/JRC112285/jrc112285_cobalt.pdf" TargetMode="External"/><Relationship Id="rId1" Type="http://schemas.openxmlformats.org/officeDocument/2006/relationships/hyperlink" Target="https://www.theguardian.com/business/2020/may/20/uk-first-car-battery-gigafactory-amte-power-britishvolt" TargetMode="External"/><Relationship Id="rId4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/>
  </sheetPr>
  <dimension ref="B1:L980"/>
  <sheetViews>
    <sheetView tabSelected="1" zoomScale="85" zoomScaleNormal="85" workbookViewId="0">
      <selection activeCell="F19" sqref="F19"/>
    </sheetView>
  </sheetViews>
  <sheetFormatPr defaultColWidth="12.625" defaultRowHeight="15" customHeight="1"/>
  <cols>
    <col min="1" max="1" width="5.125" style="6" customWidth="1"/>
    <col min="2" max="2" width="9.375" style="6" customWidth="1"/>
    <col min="3" max="3" width="13.125" style="6" customWidth="1"/>
    <col min="4" max="4" width="17.625" style="6" customWidth="1"/>
    <col min="5" max="5" width="18.5" style="6" customWidth="1"/>
    <col min="6" max="6" width="13.5" style="6" customWidth="1"/>
    <col min="7" max="12" width="17.625" style="6" customWidth="1"/>
    <col min="13" max="13" width="12.375" style="6" bestFit="1" customWidth="1"/>
    <col min="14" max="25" width="9.375" style="6" customWidth="1"/>
    <col min="26" max="16384" width="12.625" style="6"/>
  </cols>
  <sheetData>
    <row r="1" spans="2:12" ht="14.25" customHeight="1"/>
    <row r="2" spans="2:12" ht="15" customHeight="1">
      <c r="C2" s="255" t="s">
        <v>0</v>
      </c>
      <c r="D2" s="256"/>
      <c r="E2" s="256"/>
      <c r="F2" s="256"/>
      <c r="G2" s="256"/>
      <c r="H2" s="256"/>
      <c r="I2" s="256"/>
      <c r="J2" s="256"/>
      <c r="K2" s="256"/>
      <c r="L2" s="256"/>
    </row>
    <row r="3" spans="2:12" ht="14.45" customHeight="1">
      <c r="C3" s="257" t="s">
        <v>1</v>
      </c>
      <c r="D3" s="259" t="s">
        <v>2</v>
      </c>
      <c r="E3" s="259"/>
      <c r="F3" s="259"/>
      <c r="G3" s="260"/>
      <c r="H3" s="261" t="s">
        <v>3</v>
      </c>
      <c r="I3" s="259"/>
      <c r="J3" s="259"/>
      <c r="K3" s="259"/>
      <c r="L3" s="260"/>
    </row>
    <row r="4" spans="2:12" ht="32.1" customHeight="1">
      <c r="C4" s="258"/>
      <c r="D4" s="97" t="s">
        <v>4</v>
      </c>
      <c r="E4" s="97" t="s">
        <v>5</v>
      </c>
      <c r="F4" s="97" t="s">
        <v>6</v>
      </c>
      <c r="G4" s="101" t="s">
        <v>7</v>
      </c>
      <c r="H4" s="246" t="s">
        <v>8</v>
      </c>
      <c r="I4" s="97" t="s">
        <v>9</v>
      </c>
      <c r="J4" s="97" t="s">
        <v>10</v>
      </c>
      <c r="K4" s="97" t="s">
        <v>11</v>
      </c>
      <c r="L4" s="101" t="s">
        <v>12</v>
      </c>
    </row>
    <row r="5" spans="2:12" ht="14.25" customHeight="1">
      <c r="B5" s="104">
        <v>2022</v>
      </c>
      <c r="C5" s="202">
        <f>E14</f>
        <v>7.6904647498773908</v>
      </c>
      <c r="D5" s="100">
        <f>C5*I14</f>
        <v>0</v>
      </c>
      <c r="E5" s="100">
        <f>D5*1000000*Elec.!C12*0.001</f>
        <v>0</v>
      </c>
      <c r="F5" s="100">
        <f>E5*1000*GES!$J$21*0.000000001</f>
        <v>0</v>
      </c>
      <c r="G5" s="105">
        <f>D5*Emplois!$I$10</f>
        <v>0</v>
      </c>
      <c r="H5" s="247">
        <f>C5*Energie!C16</f>
        <v>1712.8373990143589</v>
      </c>
      <c r="I5" s="100">
        <f>C5*1000000*(F14*GES!J34+G14*GES!J36+H14*GES!J37+I14*GES!J38)*0.000000001</f>
        <v>0.51219681763030556</v>
      </c>
      <c r="J5" s="100">
        <f>C5*1000000*Matières!N5*0.000000001</f>
        <v>1.3447546661635605</v>
      </c>
      <c r="K5" s="153">
        <f>J5/Matières!C19</f>
        <v>1.0681133170481021E-2</v>
      </c>
      <c r="L5" s="105">
        <f>C5*1000000*Matières!N7*0.000000001</f>
        <v>1.1821782413511526</v>
      </c>
    </row>
    <row r="6" spans="2:12" ht="14.25" customHeight="1">
      <c r="B6" s="201">
        <v>2030</v>
      </c>
      <c r="C6" s="202">
        <f>E15</f>
        <v>63.396820059431455</v>
      </c>
      <c r="D6" s="100">
        <f>C6*I15</f>
        <v>63.396820059431455</v>
      </c>
      <c r="E6" s="210">
        <f>D6*Elec.!$C$14*0.001</f>
        <v>2.9796505427932787</v>
      </c>
      <c r="F6" s="197">
        <f>E6*1000000000*GES!$J$23*0.000000001</f>
        <v>0.10130811845497148</v>
      </c>
      <c r="G6" s="105">
        <f>D6*Emplois!$I$10</f>
        <v>8752.7863631259497</v>
      </c>
      <c r="H6" s="248">
        <f>C6*Energie!C18</f>
        <v>5564.8319829945385</v>
      </c>
      <c r="I6" s="102">
        <f>C6*1000000*(F15*GES!J39+G15*GES!J41+H15*GES!J42+I15*GES!J43)*0.000000001</f>
        <v>4.1064022257095534</v>
      </c>
      <c r="J6" s="102">
        <f>C6*1000000*Matières!O5*0.000000001</f>
        <v>8.1718501056607149</v>
      </c>
      <c r="K6" s="154">
        <f>J6/Matières!H19</f>
        <v>3.404937544025298E-2</v>
      </c>
      <c r="L6" s="103">
        <f>C6*1000000*Matières!O7*0.000000001</f>
        <v>35.324708137115216</v>
      </c>
    </row>
    <row r="7" spans="2:12" ht="14.25" customHeight="1">
      <c r="B7" s="95">
        <v>2050</v>
      </c>
      <c r="C7" s="203">
        <f>'Demande FR'!$E$19</f>
        <v>85.378800000000012</v>
      </c>
      <c r="D7" s="102">
        <f>C7*I16</f>
        <v>85.378800000000012</v>
      </c>
      <c r="E7" s="211">
        <f>D7*Elec.!$C$14*0.001</f>
        <v>4.0128036000000007</v>
      </c>
      <c r="F7" s="215">
        <f>E7*1000000000*GES!$J$24*0.000000001</f>
        <v>2.8089625200000007E-4</v>
      </c>
      <c r="G7" s="103">
        <f>D7*Emplois!$I$10</f>
        <v>11787.695276190479</v>
      </c>
      <c r="H7" s="100"/>
      <c r="I7" s="100"/>
      <c r="J7" s="100"/>
      <c r="K7" s="200"/>
      <c r="L7" s="100"/>
    </row>
    <row r="8" spans="2:12" ht="14.25" customHeight="1">
      <c r="B8" s="98"/>
      <c r="C8" s="98"/>
      <c r="D8" s="98"/>
      <c r="E8" s="98"/>
      <c r="F8" s="92"/>
      <c r="G8" s="66"/>
      <c r="H8" s="66"/>
      <c r="I8" s="66"/>
      <c r="J8" s="66"/>
      <c r="K8" s="92"/>
      <c r="L8" s="167"/>
    </row>
    <row r="9" spans="2:12" ht="14.25" customHeight="1">
      <c r="B9" s="92"/>
      <c r="C9" s="98"/>
      <c r="D9" s="92"/>
      <c r="E9" s="92"/>
      <c r="F9" s="240"/>
      <c r="G9" s="92"/>
      <c r="H9" s="92"/>
      <c r="I9" s="92"/>
      <c r="J9" s="92"/>
      <c r="K9" s="92"/>
      <c r="L9" s="92"/>
    </row>
    <row r="10" spans="2:12" ht="14.25" customHeight="1">
      <c r="B10" s="92"/>
      <c r="C10" s="92"/>
      <c r="D10" s="239"/>
      <c r="E10" s="92"/>
      <c r="F10" s="92"/>
      <c r="G10" s="92"/>
      <c r="H10" s="92"/>
      <c r="I10" s="92"/>
      <c r="J10" s="92"/>
      <c r="K10" s="92"/>
    </row>
    <row r="11" spans="2:12" ht="14.25" customHeight="1">
      <c r="B11" s="92"/>
      <c r="C11" s="252" t="s">
        <v>13</v>
      </c>
      <c r="D11" s="253"/>
      <c r="E11" s="253"/>
      <c r="F11" s="253"/>
      <c r="G11" s="253"/>
      <c r="H11" s="253"/>
      <c r="I11" s="254"/>
    </row>
    <row r="12" spans="2:12" ht="14.25" customHeight="1">
      <c r="B12" s="92"/>
      <c r="C12" s="249" t="s">
        <v>1</v>
      </c>
      <c r="D12" s="250"/>
      <c r="E12" s="251"/>
      <c r="F12" s="249" t="s">
        <v>14</v>
      </c>
      <c r="G12" s="250"/>
      <c r="H12" s="250"/>
      <c r="I12" s="251"/>
    </row>
    <row r="13" spans="2:12" ht="14.25" customHeight="1">
      <c r="B13" s="96" t="s">
        <v>15</v>
      </c>
      <c r="C13" s="93" t="s">
        <v>16</v>
      </c>
      <c r="D13" s="91" t="s">
        <v>17</v>
      </c>
      <c r="E13" s="99" t="s">
        <v>18</v>
      </c>
      <c r="F13" s="91" t="s">
        <v>19</v>
      </c>
      <c r="G13" s="91" t="s">
        <v>20</v>
      </c>
      <c r="H13" s="91" t="s">
        <v>21</v>
      </c>
      <c r="I13" s="94" t="s">
        <v>22</v>
      </c>
    </row>
    <row r="14" spans="2:12" ht="14.25" customHeight="1">
      <c r="B14" s="104">
        <v>2022</v>
      </c>
      <c r="C14" s="192">
        <f>'Demande FR'!C7</f>
        <v>7.2124647498773911</v>
      </c>
      <c r="D14" s="192">
        <f>'Demande FR'!D7</f>
        <v>0.47799999999999998</v>
      </c>
      <c r="E14" s="191">
        <f>SUM(C14:D14)</f>
        <v>7.6904647498773908</v>
      </c>
      <c r="F14" s="174">
        <v>0.3</v>
      </c>
      <c r="G14" s="174">
        <v>0.05</v>
      </c>
      <c r="H14" s="174">
        <v>0.2</v>
      </c>
      <c r="I14" s="175">
        <v>0</v>
      </c>
    </row>
    <row r="15" spans="2:12" ht="14.25" customHeight="1">
      <c r="B15" s="201">
        <v>2030</v>
      </c>
      <c r="C15" s="192">
        <f>'Demande FR'!C13</f>
        <v>50.234320059431454</v>
      </c>
      <c r="D15" s="192">
        <f>'Demande FR'!D13</f>
        <v>13.162500000000001</v>
      </c>
      <c r="E15" s="191">
        <f>SUM(C15:D15)</f>
        <v>63.396820059431455</v>
      </c>
      <c r="F15" s="174">
        <v>0</v>
      </c>
      <c r="G15" s="174">
        <v>0</v>
      </c>
      <c r="H15" s="174">
        <v>0</v>
      </c>
      <c r="I15" s="175">
        <v>1</v>
      </c>
    </row>
    <row r="16" spans="2:12" ht="14.25" customHeight="1">
      <c r="B16" s="95">
        <v>2050</v>
      </c>
      <c r="C16" s="193">
        <f>'Demande FR'!$C$19</f>
        <v>66.45</v>
      </c>
      <c r="D16" s="193">
        <f>'Demande FR'!$D$19</f>
        <v>18.928800000000003</v>
      </c>
      <c r="E16" s="194">
        <f>SUM(C16:D16)</f>
        <v>85.378800000000012</v>
      </c>
      <c r="F16" s="176">
        <v>0</v>
      </c>
      <c r="G16" s="176">
        <v>0</v>
      </c>
      <c r="H16" s="176">
        <v>0</v>
      </c>
      <c r="I16" s="177">
        <v>1</v>
      </c>
    </row>
    <row r="17" spans="5:6" ht="14.25" customHeight="1"/>
    <row r="18" spans="5:6" ht="14.25" customHeight="1">
      <c r="E18" s="62"/>
    </row>
    <row r="19" spans="5:6" ht="14.25" customHeight="1">
      <c r="F19" s="216"/>
    </row>
    <row r="20" spans="5:6" ht="14.25" customHeight="1">
      <c r="F20" s="216"/>
    </row>
    <row r="21" spans="5:6" ht="14.25" customHeight="1"/>
    <row r="22" spans="5:6" ht="14.25" customHeight="1"/>
    <row r="23" spans="5:6" ht="14.25" customHeight="1"/>
    <row r="24" spans="5:6" ht="14.25" customHeight="1"/>
    <row r="25" spans="5:6" ht="14.25" customHeight="1"/>
    <row r="26" spans="5:6" ht="14.25" customHeight="1"/>
    <row r="27" spans="5:6" ht="14.25" customHeight="1"/>
    <row r="28" spans="5:6" ht="14.25" customHeight="1"/>
    <row r="29" spans="5:6" ht="14.25" customHeight="1"/>
    <row r="30" spans="5:6" ht="14.25" customHeight="1"/>
    <row r="31" spans="5:6" ht="14.25" customHeight="1"/>
    <row r="32" spans="5: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</sheetData>
  <mergeCells count="7">
    <mergeCell ref="C12:E12"/>
    <mergeCell ref="C11:I11"/>
    <mergeCell ref="C2:L2"/>
    <mergeCell ref="C3:C4"/>
    <mergeCell ref="D3:G3"/>
    <mergeCell ref="H3:L3"/>
    <mergeCell ref="F12:I12"/>
  </mergeCells>
  <conditionalFormatting sqref="C5:L6 C7:G7">
    <cfRule type="expression" dxfId="14" priority="1">
      <formula>MOD(ROW(),2)</formula>
    </cfRule>
  </conditionalFormatting>
  <pageMargins left="0.7" right="0.7" top="0.75" bottom="0.75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/>
    <outlinePr summaryBelow="0" summaryRight="0"/>
  </sheetPr>
  <dimension ref="B2:N19"/>
  <sheetViews>
    <sheetView zoomScaleNormal="100" workbookViewId="0">
      <selection activeCell="C16" sqref="C16"/>
    </sheetView>
  </sheetViews>
  <sheetFormatPr defaultColWidth="12.625" defaultRowHeight="15" customHeight="1"/>
  <cols>
    <col min="1" max="1" width="12.625" style="6"/>
    <col min="2" max="2" width="16.375" style="24" bestFit="1" customWidth="1"/>
    <col min="3" max="3" width="12.625" style="6"/>
    <col min="4" max="4" width="15.625" style="6" bestFit="1" customWidth="1"/>
    <col min="5" max="6" width="15.625" style="6" customWidth="1"/>
    <col min="7" max="7" width="13.875" style="6" bestFit="1" customWidth="1"/>
    <col min="8" max="16384" width="12.625" style="6"/>
  </cols>
  <sheetData>
    <row r="2" spans="2:14" ht="30.95" customHeight="1">
      <c r="B2" s="317" t="s">
        <v>23</v>
      </c>
      <c r="C2" s="262"/>
      <c r="D2" s="262"/>
      <c r="E2" s="262"/>
      <c r="F2" s="262"/>
      <c r="G2" s="263"/>
    </row>
    <row r="3" spans="2:14" ht="14.45">
      <c r="B3" s="34" t="s">
        <v>24</v>
      </c>
      <c r="C3" s="35" t="s">
        <v>25</v>
      </c>
      <c r="D3" s="35" t="s">
        <v>26</v>
      </c>
      <c r="E3" s="36" t="s">
        <v>27</v>
      </c>
      <c r="F3" s="36" t="s">
        <v>28</v>
      </c>
      <c r="G3" s="36" t="s">
        <v>29</v>
      </c>
    </row>
    <row r="4" spans="2:14" ht="15" customHeight="1">
      <c r="B4" s="44">
        <v>203</v>
      </c>
      <c r="C4" s="43">
        <v>312.77777777777777</v>
      </c>
      <c r="D4" s="7" t="s">
        <v>30</v>
      </c>
      <c r="E4" s="7">
        <v>2019</v>
      </c>
      <c r="F4" s="7" t="s">
        <v>30</v>
      </c>
      <c r="G4" s="7"/>
    </row>
    <row r="5" spans="2:14" ht="15" customHeight="1">
      <c r="B5" s="45">
        <v>205</v>
      </c>
      <c r="C5" s="12">
        <v>289.72222222222223</v>
      </c>
      <c r="D5" s="9" t="s">
        <v>30</v>
      </c>
      <c r="E5" s="9">
        <v>2018</v>
      </c>
      <c r="F5" s="9" t="s">
        <v>30</v>
      </c>
      <c r="G5" s="9"/>
      <c r="N5" s="6">
        <f>K5*C16</f>
        <v>0</v>
      </c>
    </row>
    <row r="6" spans="2:14" ht="15" customHeight="1">
      <c r="B6" s="46" t="s">
        <v>31</v>
      </c>
      <c r="C6" s="12">
        <v>138.88888888888889</v>
      </c>
      <c r="D6" s="9" t="s">
        <v>30</v>
      </c>
      <c r="E6" s="9">
        <v>2017</v>
      </c>
      <c r="F6" s="9" t="s">
        <v>30</v>
      </c>
      <c r="G6" s="9"/>
    </row>
    <row r="7" spans="2:14" ht="15" customHeight="1">
      <c r="B7" s="46" t="s">
        <v>31</v>
      </c>
      <c r="C7" s="12">
        <v>286.11111111111109</v>
      </c>
      <c r="D7" s="9" t="s">
        <v>30</v>
      </c>
      <c r="E7" s="9">
        <v>2017</v>
      </c>
      <c r="F7" s="9" t="s">
        <v>30</v>
      </c>
      <c r="G7" s="42"/>
    </row>
    <row r="8" spans="2:14" ht="15" customHeight="1">
      <c r="B8" s="46" t="s">
        <v>32</v>
      </c>
      <c r="C8" s="12">
        <v>87.777777777777771</v>
      </c>
      <c r="D8" s="9" t="s">
        <v>30</v>
      </c>
      <c r="E8" s="9">
        <v>2016</v>
      </c>
      <c r="F8" s="9" t="s">
        <v>30</v>
      </c>
      <c r="G8" s="42"/>
    </row>
    <row r="9" spans="2:14" ht="15" customHeight="1">
      <c r="B9" s="46" t="s">
        <v>32</v>
      </c>
      <c r="C9" s="12">
        <v>266.66666666666669</v>
      </c>
      <c r="D9" s="9" t="s">
        <v>30</v>
      </c>
      <c r="E9" s="9">
        <v>2016</v>
      </c>
      <c r="F9" s="9" t="s">
        <v>30</v>
      </c>
      <c r="G9" s="42"/>
    </row>
    <row r="10" spans="2:14" ht="15" customHeight="1">
      <c r="B10" s="46" t="s">
        <v>33</v>
      </c>
      <c r="C10" s="12">
        <v>96.944444444444443</v>
      </c>
      <c r="D10" s="9" t="s">
        <v>30</v>
      </c>
      <c r="E10" s="9">
        <v>2017</v>
      </c>
      <c r="F10" s="9" t="s">
        <v>30</v>
      </c>
      <c r="G10" s="42"/>
    </row>
    <row r="11" spans="2:14" ht="15" customHeight="1">
      <c r="B11" s="46" t="s">
        <v>33</v>
      </c>
      <c r="C11" s="12">
        <v>180.83333333333334</v>
      </c>
      <c r="D11" s="9" t="s">
        <v>30</v>
      </c>
      <c r="E11" s="9">
        <v>2017</v>
      </c>
      <c r="F11" s="9" t="s">
        <v>30</v>
      </c>
      <c r="G11" s="42"/>
    </row>
    <row r="12" spans="2:14" ht="15" customHeight="1">
      <c r="B12" s="46" t="s">
        <v>34</v>
      </c>
      <c r="C12" s="12">
        <v>295</v>
      </c>
      <c r="D12" s="9" t="s">
        <v>30</v>
      </c>
      <c r="E12" s="9">
        <v>2017</v>
      </c>
      <c r="F12" s="9" t="s">
        <v>30</v>
      </c>
      <c r="G12" s="47"/>
    </row>
    <row r="13" spans="2:14" ht="15" customHeight="1">
      <c r="B13" s="45">
        <v>208</v>
      </c>
      <c r="C13" s="12">
        <v>272.22222222222223</v>
      </c>
      <c r="D13" s="9" t="s">
        <v>35</v>
      </c>
      <c r="E13" s="9">
        <v>2017</v>
      </c>
      <c r="F13" s="9" t="s">
        <v>30</v>
      </c>
      <c r="G13" s="47"/>
    </row>
    <row r="14" spans="2:14" ht="15" customHeight="1">
      <c r="B14" s="45">
        <v>209</v>
      </c>
      <c r="C14" s="12">
        <v>313.05555555555554</v>
      </c>
      <c r="D14" s="9" t="s">
        <v>30</v>
      </c>
      <c r="E14" s="9">
        <v>2019</v>
      </c>
      <c r="F14" s="9" t="s">
        <v>30</v>
      </c>
      <c r="G14" s="47"/>
    </row>
    <row r="15" spans="2:14" ht="15" customHeight="1">
      <c r="B15" s="49"/>
      <c r="C15" s="13"/>
      <c r="D15" s="13"/>
      <c r="E15" s="13"/>
      <c r="F15" s="13"/>
      <c r="G15" s="50"/>
    </row>
    <row r="16" spans="2:14" ht="14.45">
      <c r="B16" s="37" t="s">
        <v>36</v>
      </c>
      <c r="C16" s="33">
        <f>AVERAGE(C5:C15)</f>
        <v>222.72222222222223</v>
      </c>
      <c r="D16" s="40" t="s">
        <v>37</v>
      </c>
      <c r="E16" s="16"/>
      <c r="F16" s="16"/>
      <c r="G16" s="17"/>
    </row>
    <row r="17" spans="2:7" ht="14.45">
      <c r="B17" s="38" t="s">
        <v>38</v>
      </c>
      <c r="C17" s="41">
        <f>STDEV(C5:C15)</f>
        <v>87.613712119966351</v>
      </c>
      <c r="D17" s="40" t="s">
        <v>37</v>
      </c>
      <c r="E17" s="18"/>
      <c r="F17" s="18"/>
      <c r="G17" s="17"/>
    </row>
    <row r="18" spans="2:7" ht="14.45">
      <c r="B18" s="38" t="s">
        <v>39</v>
      </c>
      <c r="C18" s="41">
        <f>MIN(C4:C15)</f>
        <v>87.777777777777771</v>
      </c>
      <c r="D18" s="40" t="s">
        <v>40</v>
      </c>
      <c r="E18" s="18"/>
      <c r="F18" s="18"/>
      <c r="G18" s="17"/>
    </row>
    <row r="19" spans="2:7" ht="14.45">
      <c r="B19" s="38" t="s">
        <v>41</v>
      </c>
      <c r="C19" s="41">
        <f>MAX(C4:C15)</f>
        <v>313.05555555555554</v>
      </c>
      <c r="D19" s="40" t="s">
        <v>40</v>
      </c>
      <c r="E19" s="18"/>
      <c r="F19" s="18"/>
      <c r="G19" s="17"/>
    </row>
  </sheetData>
  <mergeCells count="1">
    <mergeCell ref="B2:G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/>
    <outlinePr summaryBelow="0" summaryRight="0"/>
  </sheetPr>
  <dimension ref="B2:G20"/>
  <sheetViews>
    <sheetView zoomScaleNormal="100" workbookViewId="0">
      <selection activeCell="C14" sqref="C14"/>
    </sheetView>
  </sheetViews>
  <sheetFormatPr defaultColWidth="12.625" defaultRowHeight="15" customHeight="1"/>
  <cols>
    <col min="1" max="1" width="12.625" style="6"/>
    <col min="2" max="2" width="16.375" style="24" bestFit="1" customWidth="1"/>
    <col min="3" max="3" width="12.625" style="6"/>
    <col min="4" max="4" width="15.625" style="6" bestFit="1" customWidth="1"/>
    <col min="5" max="6" width="15.625" style="6" customWidth="1"/>
    <col min="7" max="7" width="20.375" style="6" bestFit="1" customWidth="1"/>
    <col min="8" max="16384" width="12.625" style="6"/>
  </cols>
  <sheetData>
    <row r="2" spans="2:7" ht="30.95" customHeight="1">
      <c r="B2" s="317" t="s">
        <v>42</v>
      </c>
      <c r="C2" s="262"/>
      <c r="D2" s="262"/>
      <c r="E2" s="262"/>
      <c r="F2" s="262"/>
      <c r="G2" s="263"/>
    </row>
    <row r="3" spans="2:7" ht="14.45">
      <c r="B3" s="34" t="s">
        <v>24</v>
      </c>
      <c r="C3" s="35" t="s">
        <v>25</v>
      </c>
      <c r="D3" s="35" t="s">
        <v>26</v>
      </c>
      <c r="E3" s="36" t="s">
        <v>27</v>
      </c>
      <c r="F3" s="36" t="s">
        <v>28</v>
      </c>
      <c r="G3" s="36" t="s">
        <v>29</v>
      </c>
    </row>
    <row r="4" spans="2:7" ht="15" customHeight="1">
      <c r="B4" s="45">
        <v>210</v>
      </c>
      <c r="C4" s="12">
        <v>65</v>
      </c>
      <c r="D4" s="9" t="s">
        <v>30</v>
      </c>
      <c r="E4" s="9">
        <v>2020</v>
      </c>
      <c r="F4" s="9" t="s">
        <v>30</v>
      </c>
      <c r="G4" s="47"/>
    </row>
    <row r="5" spans="2:7" ht="15" customHeight="1">
      <c r="B5" s="45">
        <v>210</v>
      </c>
      <c r="C5" s="12">
        <v>50</v>
      </c>
      <c r="D5" s="9" t="s">
        <v>30</v>
      </c>
      <c r="E5" s="9">
        <v>2020</v>
      </c>
      <c r="F5" s="9" t="s">
        <v>30</v>
      </c>
      <c r="G5" s="47"/>
    </row>
    <row r="6" spans="2:7" ht="15" customHeight="1">
      <c r="B6" s="45">
        <v>210</v>
      </c>
      <c r="C6" s="12">
        <v>60</v>
      </c>
      <c r="D6" s="9" t="s">
        <v>30</v>
      </c>
      <c r="E6" s="9">
        <v>2020</v>
      </c>
      <c r="F6" s="9" t="s">
        <v>30</v>
      </c>
      <c r="G6" s="47"/>
    </row>
    <row r="7" spans="2:7" ht="15" customHeight="1">
      <c r="B7" s="46" t="s">
        <v>43</v>
      </c>
      <c r="C7" s="12">
        <v>163</v>
      </c>
      <c r="D7" s="9" t="s">
        <v>30</v>
      </c>
      <c r="E7" s="9">
        <v>2014</v>
      </c>
      <c r="F7" s="9" t="s">
        <v>30</v>
      </c>
      <c r="G7" s="47"/>
    </row>
    <row r="8" spans="2:7" ht="15" customHeight="1">
      <c r="B8" s="46" t="s">
        <v>44</v>
      </c>
      <c r="C8" s="12">
        <v>146</v>
      </c>
      <c r="D8" s="9" t="s">
        <v>30</v>
      </c>
      <c r="E8" s="9">
        <v>2016</v>
      </c>
      <c r="F8" s="9" t="s">
        <v>30</v>
      </c>
      <c r="G8" s="47"/>
    </row>
    <row r="9" spans="2:7" ht="15" customHeight="1">
      <c r="B9" s="46" t="s">
        <v>45</v>
      </c>
      <c r="C9" s="12">
        <v>107</v>
      </c>
      <c r="D9" s="9" t="s">
        <v>30</v>
      </c>
      <c r="E9" s="9">
        <v>2017</v>
      </c>
      <c r="F9" s="9" t="s">
        <v>30</v>
      </c>
      <c r="G9" s="47"/>
    </row>
    <row r="10" spans="2:7" ht="15" customHeight="1">
      <c r="B10" s="48">
        <v>203</v>
      </c>
      <c r="C10" s="12">
        <v>47</v>
      </c>
      <c r="D10" s="9" t="s">
        <v>30</v>
      </c>
      <c r="E10" s="9">
        <v>2019</v>
      </c>
      <c r="F10" s="9" t="s">
        <v>30</v>
      </c>
      <c r="G10" s="47"/>
    </row>
    <row r="11" spans="2:7" ht="15" customHeight="1">
      <c r="B11" s="49"/>
      <c r="C11" s="13"/>
      <c r="D11" s="13"/>
      <c r="E11" s="13"/>
      <c r="F11" s="13"/>
      <c r="G11" s="50"/>
    </row>
    <row r="12" spans="2:7" ht="14.45">
      <c r="B12" s="37" t="s">
        <v>36</v>
      </c>
      <c r="C12" s="33">
        <f>AVERAGE(C4:C11)</f>
        <v>91.142857142857139</v>
      </c>
      <c r="D12" s="40" t="s">
        <v>46</v>
      </c>
      <c r="E12" s="16"/>
      <c r="F12" s="16"/>
      <c r="G12" s="17"/>
    </row>
    <row r="13" spans="2:7" ht="14.45">
      <c r="B13" s="38" t="s">
        <v>38</v>
      </c>
      <c r="C13" s="41">
        <f>STDEV(C4:C11)</f>
        <v>47.8171119001994</v>
      </c>
      <c r="D13" s="40" t="s">
        <v>46</v>
      </c>
      <c r="E13" s="18"/>
      <c r="F13" s="18"/>
      <c r="G13" s="17"/>
    </row>
    <row r="14" spans="2:7" ht="14.45">
      <c r="B14" s="38" t="s">
        <v>39</v>
      </c>
      <c r="C14" s="41">
        <f>MIN(C4:C11)</f>
        <v>47</v>
      </c>
      <c r="D14" s="40" t="s">
        <v>46</v>
      </c>
      <c r="E14" s="18"/>
      <c r="F14" s="18"/>
      <c r="G14" s="17"/>
    </row>
    <row r="15" spans="2:7" ht="14.45">
      <c r="B15" s="38" t="s">
        <v>41</v>
      </c>
      <c r="C15" s="41">
        <f>MAX(C4:C11)</f>
        <v>163</v>
      </c>
      <c r="D15" s="40" t="s">
        <v>46</v>
      </c>
      <c r="E15" s="18"/>
      <c r="F15" s="18"/>
      <c r="G15" s="17"/>
    </row>
    <row r="17" spans="2:7" ht="15" customHeight="1">
      <c r="C17" s="62"/>
      <c r="D17" s="62"/>
    </row>
    <row r="18" spans="2:7" ht="15" customHeight="1">
      <c r="B18" s="264" t="s">
        <v>47</v>
      </c>
      <c r="C18" s="265"/>
      <c r="D18" s="265"/>
      <c r="E18" s="265"/>
      <c r="F18" s="265"/>
      <c r="G18" s="266"/>
    </row>
    <row r="19" spans="2:7" ht="15" customHeight="1">
      <c r="B19" s="80" t="s">
        <v>24</v>
      </c>
      <c r="C19" s="81" t="s">
        <v>25</v>
      </c>
      <c r="D19" s="81" t="s">
        <v>26</v>
      </c>
      <c r="E19" s="82" t="s">
        <v>27</v>
      </c>
      <c r="F19" s="82" t="s">
        <v>28</v>
      </c>
      <c r="G19" s="82" t="s">
        <v>29</v>
      </c>
    </row>
    <row r="20" spans="2:7" ht="15" customHeight="1">
      <c r="B20" s="69">
        <v>203</v>
      </c>
      <c r="C20" s="83">
        <f>C10/Energie!C4</f>
        <v>0.1502664298401421</v>
      </c>
      <c r="D20" s="13" t="s">
        <v>30</v>
      </c>
      <c r="E20" s="13">
        <v>2019</v>
      </c>
      <c r="F20" s="13" t="s">
        <v>30</v>
      </c>
      <c r="G20" s="50"/>
    </row>
  </sheetData>
  <mergeCells count="2">
    <mergeCell ref="B2:G2"/>
    <mergeCell ref="B18:G18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/>
    <outlinePr summaryBelow="0" summaryRight="0"/>
  </sheetPr>
  <dimension ref="B2:N57"/>
  <sheetViews>
    <sheetView zoomScaleNormal="100" workbookViewId="0">
      <selection activeCell="B36" sqref="B36"/>
    </sheetView>
  </sheetViews>
  <sheetFormatPr defaultColWidth="12.625" defaultRowHeight="15" customHeight="1"/>
  <cols>
    <col min="1" max="1" width="12.625" style="6"/>
    <col min="2" max="2" width="16.375" style="24" bestFit="1" customWidth="1"/>
    <col min="3" max="3" width="12.625" style="6"/>
    <col min="4" max="4" width="15.625" style="6" bestFit="1" customWidth="1"/>
    <col min="5" max="6" width="15.625" style="6" customWidth="1"/>
    <col min="7" max="7" width="13.875" style="6" bestFit="1" customWidth="1"/>
    <col min="8" max="8" width="12.625" style="6"/>
    <col min="9" max="12" width="15.625" style="6" customWidth="1"/>
    <col min="13" max="13" width="18.375" style="6" customWidth="1"/>
    <col min="14" max="14" width="15.625" style="6" customWidth="1"/>
    <col min="15" max="16384" width="12.625" style="6"/>
  </cols>
  <sheetData>
    <row r="2" spans="2:14" ht="30.95" customHeight="1">
      <c r="B2" s="317" t="s">
        <v>48</v>
      </c>
      <c r="C2" s="262"/>
      <c r="D2" s="262"/>
      <c r="E2" s="262"/>
      <c r="F2" s="262"/>
      <c r="G2" s="263"/>
      <c r="I2" s="278" t="s">
        <v>49</v>
      </c>
      <c r="J2" s="279"/>
      <c r="K2" s="279"/>
      <c r="L2" s="279"/>
      <c r="M2" s="280"/>
    </row>
    <row r="3" spans="2:14" ht="14.45">
      <c r="B3" s="34" t="s">
        <v>24</v>
      </c>
      <c r="C3" s="35" t="s">
        <v>25</v>
      </c>
      <c r="D3" s="35" t="s">
        <v>26</v>
      </c>
      <c r="E3" s="36" t="s">
        <v>27</v>
      </c>
      <c r="F3" s="36" t="s">
        <v>28</v>
      </c>
      <c r="G3" s="36" t="s">
        <v>29</v>
      </c>
      <c r="I3" s="34" t="s">
        <v>24</v>
      </c>
      <c r="J3" s="35" t="s">
        <v>25</v>
      </c>
      <c r="K3" s="35" t="s">
        <v>26</v>
      </c>
      <c r="L3" s="36" t="s">
        <v>27</v>
      </c>
      <c r="M3" s="36" t="s">
        <v>29</v>
      </c>
    </row>
    <row r="4" spans="2:14" ht="15" customHeight="1">
      <c r="B4" s="23">
        <v>1</v>
      </c>
      <c r="C4" s="7">
        <v>75</v>
      </c>
      <c r="D4" s="8" t="s">
        <v>30</v>
      </c>
      <c r="E4" s="8">
        <v>2018</v>
      </c>
      <c r="F4" s="8" t="s">
        <v>30</v>
      </c>
      <c r="G4" s="8"/>
      <c r="I4" s="267" t="s">
        <v>50</v>
      </c>
      <c r="J4" s="43">
        <f>Elec.!$C$12*GES!J17</f>
        <v>56.873142857142852</v>
      </c>
      <c r="K4" s="8" t="s">
        <v>51</v>
      </c>
      <c r="L4" s="270">
        <v>2022</v>
      </c>
      <c r="M4" s="273" t="s">
        <v>52</v>
      </c>
    </row>
    <row r="5" spans="2:14" ht="15" customHeight="1">
      <c r="B5" s="19">
        <v>2</v>
      </c>
      <c r="C5" s="12">
        <f>2910/24</f>
        <v>121.25</v>
      </c>
      <c r="D5" s="10" t="s">
        <v>30</v>
      </c>
      <c r="E5" s="10">
        <v>2013</v>
      </c>
      <c r="F5" s="10" t="s">
        <v>30</v>
      </c>
      <c r="G5" s="10"/>
      <c r="I5" s="268"/>
      <c r="J5" s="12">
        <f>Elec.!$C$12*GES!J18</f>
        <v>47.12085714285714</v>
      </c>
      <c r="K5" s="10" t="s">
        <v>35</v>
      </c>
      <c r="L5" s="271"/>
      <c r="M5" s="274"/>
    </row>
    <row r="6" spans="2:14" ht="15" customHeight="1">
      <c r="B6" s="19">
        <v>202</v>
      </c>
      <c r="C6" s="12">
        <v>146.3860933211345</v>
      </c>
      <c r="D6" s="10" t="s">
        <v>30</v>
      </c>
      <c r="E6" s="10">
        <v>2017</v>
      </c>
      <c r="F6" s="10" t="s">
        <v>30</v>
      </c>
      <c r="G6" s="281" t="s">
        <v>53</v>
      </c>
      <c r="I6" s="268"/>
      <c r="J6" s="12">
        <f>Elec.!$C$12*GES!J19</f>
        <v>26.978285714285711</v>
      </c>
      <c r="K6" s="10" t="s">
        <v>54</v>
      </c>
      <c r="L6" s="271"/>
      <c r="M6" s="274"/>
    </row>
    <row r="7" spans="2:14" ht="15" customHeight="1">
      <c r="B7" s="19">
        <v>202</v>
      </c>
      <c r="C7" s="12">
        <v>168.87816646562123</v>
      </c>
      <c r="D7" s="10" t="s">
        <v>30</v>
      </c>
      <c r="E7" s="10">
        <v>2017</v>
      </c>
      <c r="F7" s="10" t="s">
        <v>30</v>
      </c>
      <c r="G7" s="281"/>
      <c r="I7" s="268"/>
      <c r="J7" s="12">
        <f>Elec.!$C$12*GES!J20</f>
        <v>70.453428571428574</v>
      </c>
      <c r="K7" s="10" t="s">
        <v>21</v>
      </c>
      <c r="L7" s="271"/>
      <c r="M7" s="274"/>
    </row>
    <row r="8" spans="2:14" ht="15" customHeight="1">
      <c r="B8" s="19">
        <v>202</v>
      </c>
      <c r="C8" s="12">
        <v>116.27906976744187</v>
      </c>
      <c r="D8" s="10" t="s">
        <v>30</v>
      </c>
      <c r="E8" s="10">
        <v>2017</v>
      </c>
      <c r="F8" s="10" t="s">
        <v>30</v>
      </c>
      <c r="G8" s="281"/>
      <c r="I8" s="268"/>
      <c r="J8" s="12">
        <f>Elec.!$C$12*GES!J21</f>
        <v>5.3774285714285712</v>
      </c>
      <c r="K8" s="14" t="s">
        <v>22</v>
      </c>
      <c r="L8" s="272"/>
      <c r="M8" s="275"/>
      <c r="N8" s="17"/>
    </row>
    <row r="9" spans="2:14" ht="15" customHeight="1">
      <c r="B9" s="19">
        <v>202</v>
      </c>
      <c r="C9" s="12">
        <v>112.69722013523666</v>
      </c>
      <c r="D9" s="10" t="s">
        <v>30</v>
      </c>
      <c r="E9" s="10">
        <v>2017</v>
      </c>
      <c r="F9" s="10" t="s">
        <v>30</v>
      </c>
      <c r="G9" s="281"/>
      <c r="I9" s="268"/>
      <c r="J9" s="43">
        <f>Elec.!$C$14*GES!J17</f>
        <v>29.327999999999999</v>
      </c>
      <c r="K9" s="8" t="s">
        <v>51</v>
      </c>
      <c r="L9" s="270">
        <v>2030</v>
      </c>
      <c r="M9" s="273" t="s">
        <v>55</v>
      </c>
      <c r="N9" s="17" t="s">
        <v>56</v>
      </c>
    </row>
    <row r="10" spans="2:14" ht="15" customHeight="1">
      <c r="B10" s="19">
        <v>202</v>
      </c>
      <c r="C10" s="12">
        <v>107.44435917114352</v>
      </c>
      <c r="D10" s="10" t="s">
        <v>30</v>
      </c>
      <c r="E10" s="10">
        <v>2017</v>
      </c>
      <c r="F10" s="10" t="s">
        <v>30</v>
      </c>
      <c r="G10" s="281"/>
      <c r="I10" s="268"/>
      <c r="J10" s="12">
        <f>Elec.!$C$14*GES!J18</f>
        <v>24.298999999999999</v>
      </c>
      <c r="K10" s="10" t="s">
        <v>35</v>
      </c>
      <c r="L10" s="271"/>
      <c r="M10" s="274"/>
    </row>
    <row r="11" spans="2:14" ht="15" customHeight="1">
      <c r="B11" s="19">
        <v>202</v>
      </c>
      <c r="C11" s="12">
        <v>115.02516175413372</v>
      </c>
      <c r="D11" s="10" t="s">
        <v>30</v>
      </c>
      <c r="E11" s="10">
        <v>2017</v>
      </c>
      <c r="F11" s="10" t="s">
        <v>30</v>
      </c>
      <c r="G11" s="281"/>
      <c r="I11" s="268"/>
      <c r="J11" s="12">
        <f>Elec.!$C$14*GES!J19</f>
        <v>13.911999999999999</v>
      </c>
      <c r="K11" s="10" t="s">
        <v>54</v>
      </c>
      <c r="L11" s="271"/>
      <c r="M11" s="274"/>
    </row>
    <row r="12" spans="2:14" ht="15" customHeight="1">
      <c r="B12" s="19">
        <v>203</v>
      </c>
      <c r="C12" s="9">
        <v>72.900000000000006</v>
      </c>
      <c r="D12" s="10" t="s">
        <v>30</v>
      </c>
      <c r="E12" s="10">
        <v>2019</v>
      </c>
      <c r="F12" s="10" t="s">
        <v>57</v>
      </c>
      <c r="G12" s="11"/>
      <c r="I12" s="268"/>
      <c r="J12" s="12">
        <f>Elec.!$C$14*GES!J20</f>
        <v>36.331000000000003</v>
      </c>
      <c r="K12" s="10" t="s">
        <v>21</v>
      </c>
      <c r="L12" s="271"/>
      <c r="M12" s="274"/>
    </row>
    <row r="13" spans="2:14" ht="15" customHeight="1">
      <c r="B13" s="19">
        <v>205</v>
      </c>
      <c r="C13" s="9">
        <v>76.099999999999994</v>
      </c>
      <c r="D13" s="10" t="s">
        <v>30</v>
      </c>
      <c r="E13" s="10">
        <v>2018</v>
      </c>
      <c r="F13" s="10" t="s">
        <v>30</v>
      </c>
      <c r="G13" s="11"/>
      <c r="I13" s="269"/>
      <c r="J13" s="74">
        <f>Elec.!$C$14*GES!J21</f>
        <v>2.7729999999999997</v>
      </c>
      <c r="K13" s="14" t="s">
        <v>22</v>
      </c>
      <c r="L13" s="272"/>
      <c r="M13" s="275"/>
    </row>
    <row r="14" spans="2:14" ht="15" customHeight="1">
      <c r="B14" s="19">
        <v>205</v>
      </c>
      <c r="C14" s="9">
        <v>45</v>
      </c>
      <c r="D14" s="10" t="s">
        <v>30</v>
      </c>
      <c r="E14" s="10">
        <v>2012</v>
      </c>
      <c r="F14" s="10" t="s">
        <v>58</v>
      </c>
      <c r="G14" s="11"/>
      <c r="K14" s="16"/>
      <c r="L14" s="16"/>
      <c r="M14" s="16"/>
    </row>
    <row r="15" spans="2:14" ht="15" customHeight="1">
      <c r="B15" s="19">
        <v>205</v>
      </c>
      <c r="C15" s="9">
        <v>100</v>
      </c>
      <c r="D15" s="10" t="s">
        <v>30</v>
      </c>
      <c r="E15" s="10">
        <v>2017</v>
      </c>
      <c r="F15" s="10" t="s">
        <v>58</v>
      </c>
      <c r="G15" s="11"/>
      <c r="I15" s="278" t="s">
        <v>59</v>
      </c>
      <c r="J15" s="279"/>
      <c r="K15" s="279"/>
      <c r="L15" s="279"/>
      <c r="M15" s="280"/>
    </row>
    <row r="16" spans="2:14" ht="15" customHeight="1">
      <c r="B16" s="19">
        <v>205</v>
      </c>
      <c r="C16" s="9">
        <v>100</v>
      </c>
      <c r="D16" s="10" t="s">
        <v>30</v>
      </c>
      <c r="E16" s="10">
        <v>2017</v>
      </c>
      <c r="F16" s="10" t="s">
        <v>60</v>
      </c>
      <c r="G16" s="11"/>
      <c r="I16" s="34" t="s">
        <v>24</v>
      </c>
      <c r="J16" s="35" t="s">
        <v>25</v>
      </c>
      <c r="K16" s="35" t="s">
        <v>61</v>
      </c>
      <c r="L16" s="36" t="s">
        <v>27</v>
      </c>
      <c r="M16" s="36" t="s">
        <v>29</v>
      </c>
    </row>
    <row r="17" spans="2:13" ht="15" customHeight="1">
      <c r="B17" s="19">
        <v>205</v>
      </c>
      <c r="C17" s="9">
        <v>200</v>
      </c>
      <c r="D17" s="10" t="s">
        <v>30</v>
      </c>
      <c r="E17" s="10">
        <v>2011</v>
      </c>
      <c r="F17" s="10" t="s">
        <v>60</v>
      </c>
      <c r="G17" s="11"/>
      <c r="I17" s="23">
        <v>4</v>
      </c>
      <c r="J17" s="7">
        <v>0.624</v>
      </c>
      <c r="K17" s="8" t="s">
        <v>51</v>
      </c>
      <c r="L17" s="8">
        <v>2017</v>
      </c>
      <c r="M17" s="171"/>
    </row>
    <row r="18" spans="2:13" ht="15" customHeight="1">
      <c r="B18" s="19">
        <v>205</v>
      </c>
      <c r="C18" s="9">
        <v>110</v>
      </c>
      <c r="D18" s="10" t="s">
        <v>30</v>
      </c>
      <c r="E18" s="10">
        <v>2017</v>
      </c>
      <c r="F18" s="10" t="s">
        <v>62</v>
      </c>
      <c r="G18" s="11"/>
      <c r="I18" s="19">
        <v>4</v>
      </c>
      <c r="J18" s="9">
        <v>0.51700000000000002</v>
      </c>
      <c r="K18" s="10" t="s">
        <v>35</v>
      </c>
      <c r="L18" s="10">
        <v>2017</v>
      </c>
      <c r="M18" s="172"/>
    </row>
    <row r="19" spans="2:13" ht="15" customHeight="1">
      <c r="B19" s="19">
        <v>205</v>
      </c>
      <c r="C19" s="9">
        <v>120</v>
      </c>
      <c r="D19" s="10" t="s">
        <v>30</v>
      </c>
      <c r="E19" s="10">
        <v>2017</v>
      </c>
      <c r="F19" s="10" t="s">
        <v>30</v>
      </c>
      <c r="G19" s="11"/>
      <c r="I19" s="19">
        <v>3</v>
      </c>
      <c r="J19" s="73">
        <v>0.29599999999999999</v>
      </c>
      <c r="K19" s="10" t="s">
        <v>54</v>
      </c>
      <c r="L19" s="10">
        <v>2016</v>
      </c>
      <c r="M19" s="172"/>
    </row>
    <row r="20" spans="2:13" ht="15" customHeight="1">
      <c r="B20" s="19">
        <v>206</v>
      </c>
      <c r="C20" s="9">
        <v>106</v>
      </c>
      <c r="D20" s="10" t="s">
        <v>30</v>
      </c>
      <c r="E20" s="10">
        <v>2017</v>
      </c>
      <c r="F20" s="10" t="s">
        <v>60</v>
      </c>
      <c r="G20" s="11"/>
      <c r="I20" s="19">
        <v>3</v>
      </c>
      <c r="J20" s="9">
        <v>0.77300000000000002</v>
      </c>
      <c r="K20" s="10" t="s">
        <v>21</v>
      </c>
      <c r="L20" s="10">
        <v>2016</v>
      </c>
      <c r="M20" s="172"/>
    </row>
    <row r="21" spans="2:13" ht="15" customHeight="1">
      <c r="B21" s="19">
        <v>206</v>
      </c>
      <c r="C21" s="9">
        <v>150</v>
      </c>
      <c r="D21" s="10" t="s">
        <v>30</v>
      </c>
      <c r="E21" s="10">
        <v>2017</v>
      </c>
      <c r="F21" s="10" t="s">
        <v>60</v>
      </c>
      <c r="G21" s="11"/>
      <c r="I21" s="212">
        <v>3</v>
      </c>
      <c r="J21" s="9">
        <v>5.8999999999999997E-2</v>
      </c>
      <c r="K21" s="9" t="s">
        <v>22</v>
      </c>
      <c r="L21" s="9">
        <v>2016</v>
      </c>
      <c r="M21" s="172"/>
    </row>
    <row r="22" spans="2:13" ht="15" customHeight="1">
      <c r="B22" s="19">
        <v>206</v>
      </c>
      <c r="C22" s="9">
        <v>200</v>
      </c>
      <c r="D22" s="10" t="s">
        <v>30</v>
      </c>
      <c r="E22" s="10">
        <v>2017</v>
      </c>
      <c r="F22" s="10" t="s">
        <v>60</v>
      </c>
      <c r="G22" s="11"/>
      <c r="I22" s="278" t="s">
        <v>63</v>
      </c>
      <c r="J22" s="279"/>
      <c r="K22" s="279"/>
      <c r="L22" s="279"/>
      <c r="M22" s="280"/>
    </row>
    <row r="23" spans="2:13" ht="15" customHeight="1">
      <c r="B23" s="19">
        <v>206</v>
      </c>
      <c r="C23" s="9">
        <v>62</v>
      </c>
      <c r="D23" s="10" t="s">
        <v>30</v>
      </c>
      <c r="E23" s="10">
        <v>2017</v>
      </c>
      <c r="F23" s="10" t="s">
        <v>60</v>
      </c>
      <c r="G23" s="11"/>
      <c r="I23" s="212">
        <v>5</v>
      </c>
      <c r="J23" s="9">
        <v>3.4000000000000002E-2</v>
      </c>
      <c r="K23" s="9" t="s">
        <v>22</v>
      </c>
      <c r="L23" s="9" t="s">
        <v>64</v>
      </c>
      <c r="M23" s="172"/>
    </row>
    <row r="24" spans="2:13" ht="15" customHeight="1">
      <c r="B24" s="19">
        <v>206</v>
      </c>
      <c r="C24" s="9">
        <v>212</v>
      </c>
      <c r="D24" s="10" t="s">
        <v>30</v>
      </c>
      <c r="E24" s="10">
        <v>2017</v>
      </c>
      <c r="F24" s="10" t="s">
        <v>60</v>
      </c>
      <c r="G24" s="11"/>
      <c r="I24" s="213">
        <v>5</v>
      </c>
      <c r="J24" s="13">
        <v>6.9999999999999994E-5</v>
      </c>
      <c r="K24" s="13" t="s">
        <v>22</v>
      </c>
      <c r="L24" s="13">
        <v>2050</v>
      </c>
      <c r="M24" s="173"/>
    </row>
    <row r="25" spans="2:13" ht="15" customHeight="1">
      <c r="B25" s="19">
        <v>206</v>
      </c>
      <c r="C25" s="9">
        <v>62</v>
      </c>
      <c r="D25" s="10" t="s">
        <v>30</v>
      </c>
      <c r="E25" s="10">
        <v>2017</v>
      </c>
      <c r="F25" s="10" t="s">
        <v>60</v>
      </c>
      <c r="G25" s="11"/>
    </row>
    <row r="26" spans="2:13" ht="15" customHeight="1">
      <c r="B26" s="20" t="s">
        <v>65</v>
      </c>
      <c r="C26" s="9">
        <v>56</v>
      </c>
      <c r="D26" s="10" t="s">
        <v>66</v>
      </c>
      <c r="E26" s="10">
        <v>2017</v>
      </c>
      <c r="F26" s="10" t="s">
        <v>30</v>
      </c>
      <c r="G26" s="11"/>
      <c r="I26" s="279" t="s">
        <v>67</v>
      </c>
      <c r="J26" s="279"/>
      <c r="K26" s="279"/>
      <c r="L26" s="279"/>
      <c r="M26" s="279"/>
    </row>
    <row r="27" spans="2:13" ht="15" customHeight="1">
      <c r="B27" s="21" t="s">
        <v>68</v>
      </c>
      <c r="C27" s="9">
        <v>96</v>
      </c>
      <c r="D27" s="10" t="s">
        <v>51</v>
      </c>
      <c r="E27" s="10">
        <v>2017</v>
      </c>
      <c r="F27" s="10" t="s">
        <v>30</v>
      </c>
      <c r="G27" s="11"/>
      <c r="I27" s="282"/>
      <c r="J27" s="282"/>
      <c r="K27" s="282"/>
      <c r="L27" s="282"/>
      <c r="M27" s="282"/>
    </row>
    <row r="28" spans="2:13" ht="15" customHeight="1">
      <c r="B28" s="21" t="s">
        <v>68</v>
      </c>
      <c r="C28" s="9">
        <v>127</v>
      </c>
      <c r="D28" s="10" t="s">
        <v>51</v>
      </c>
      <c r="E28" s="10">
        <v>2017</v>
      </c>
      <c r="F28" s="10" t="s">
        <v>30</v>
      </c>
      <c r="G28" s="11"/>
      <c r="I28" s="34" t="s">
        <v>24</v>
      </c>
      <c r="J28" s="35" t="s">
        <v>25</v>
      </c>
      <c r="K28" s="35" t="s">
        <v>61</v>
      </c>
      <c r="L28" s="36" t="s">
        <v>27</v>
      </c>
      <c r="M28" s="36" t="s">
        <v>29</v>
      </c>
    </row>
    <row r="29" spans="2:13" ht="15" customHeight="1">
      <c r="B29" s="20" t="s">
        <v>69</v>
      </c>
      <c r="C29" s="9">
        <v>150</v>
      </c>
      <c r="D29" s="10" t="s">
        <v>70</v>
      </c>
      <c r="E29" s="10">
        <v>2017</v>
      </c>
      <c r="F29" s="10" t="s">
        <v>30</v>
      </c>
      <c r="G29" s="11"/>
      <c r="I29" s="70">
        <v>206</v>
      </c>
      <c r="J29" s="71">
        <v>62</v>
      </c>
      <c r="K29" s="72" t="s">
        <v>71</v>
      </c>
      <c r="L29" s="72">
        <v>2017</v>
      </c>
      <c r="M29" s="72"/>
    </row>
    <row r="30" spans="2:13" ht="15" customHeight="1">
      <c r="B30" s="20" t="s">
        <v>69</v>
      </c>
      <c r="C30" s="9">
        <v>200</v>
      </c>
      <c r="D30" s="10" t="s">
        <v>70</v>
      </c>
      <c r="E30" s="10">
        <v>2017</v>
      </c>
      <c r="F30" s="10" t="s">
        <v>30</v>
      </c>
      <c r="G30" s="11"/>
    </row>
    <row r="31" spans="2:13" ht="15" customHeight="1">
      <c r="B31" s="20" t="s">
        <v>72</v>
      </c>
      <c r="C31" s="9">
        <v>106</v>
      </c>
      <c r="D31" s="10" t="s">
        <v>73</v>
      </c>
      <c r="E31" s="10">
        <v>2017</v>
      </c>
      <c r="F31" s="10" t="s">
        <v>30</v>
      </c>
      <c r="G31" s="11"/>
      <c r="I31" s="276" t="s">
        <v>74</v>
      </c>
      <c r="J31" s="276"/>
      <c r="K31" s="276"/>
      <c r="L31" s="276"/>
      <c r="M31" s="276"/>
    </row>
    <row r="32" spans="2:13" ht="15" customHeight="1">
      <c r="B32" s="20" t="s">
        <v>75</v>
      </c>
      <c r="C32" s="9">
        <v>194</v>
      </c>
      <c r="D32" s="10" t="s">
        <v>76</v>
      </c>
      <c r="E32" s="10">
        <v>2016</v>
      </c>
      <c r="F32" s="10" t="s">
        <v>30</v>
      </c>
      <c r="G32" s="11"/>
      <c r="I32" s="277"/>
      <c r="J32" s="277"/>
      <c r="K32" s="277"/>
      <c r="L32" s="277"/>
      <c r="M32" s="277"/>
    </row>
    <row r="33" spans="2:13" ht="15" customHeight="1">
      <c r="B33" s="20" t="s">
        <v>77</v>
      </c>
      <c r="C33" s="9">
        <v>50</v>
      </c>
      <c r="D33" s="10" t="s">
        <v>78</v>
      </c>
      <c r="E33" s="10">
        <v>2016</v>
      </c>
      <c r="F33" s="10" t="s">
        <v>30</v>
      </c>
      <c r="G33" s="11"/>
      <c r="I33" s="34" t="s">
        <v>24</v>
      </c>
      <c r="J33" s="35" t="s">
        <v>25</v>
      </c>
      <c r="K33" s="35" t="s">
        <v>26</v>
      </c>
      <c r="L33" s="36" t="s">
        <v>27</v>
      </c>
      <c r="M33" s="36" t="s">
        <v>29</v>
      </c>
    </row>
    <row r="34" spans="2:13" ht="15" customHeight="1">
      <c r="B34" s="20" t="s">
        <v>79</v>
      </c>
      <c r="C34" s="9">
        <v>157</v>
      </c>
      <c r="D34" s="10" t="s">
        <v>30</v>
      </c>
      <c r="E34" s="10">
        <v>2016</v>
      </c>
      <c r="F34" s="10" t="s">
        <v>30</v>
      </c>
      <c r="G34" s="11"/>
      <c r="I34" s="267" t="s">
        <v>50</v>
      </c>
      <c r="J34" s="43">
        <f t="shared" ref="J34:J43" si="0">$J$29+J4</f>
        <v>118.87314285714285</v>
      </c>
      <c r="K34" s="8" t="s">
        <v>51</v>
      </c>
      <c r="L34" s="270">
        <v>2022</v>
      </c>
      <c r="M34" s="273" t="s">
        <v>80</v>
      </c>
    </row>
    <row r="35" spans="2:13" ht="15" customHeight="1">
      <c r="B35" s="20" t="s">
        <v>81</v>
      </c>
      <c r="C35" s="9">
        <v>140</v>
      </c>
      <c r="D35" s="10" t="s">
        <v>30</v>
      </c>
      <c r="E35" s="10">
        <v>2016</v>
      </c>
      <c r="F35" s="10" t="s">
        <v>30</v>
      </c>
      <c r="G35" s="11"/>
      <c r="I35" s="268"/>
      <c r="J35" s="12">
        <f t="shared" si="0"/>
        <v>109.12085714285715</v>
      </c>
      <c r="K35" s="10" t="s">
        <v>35</v>
      </c>
      <c r="L35" s="271"/>
      <c r="M35" s="274"/>
    </row>
    <row r="36" spans="2:13" ht="15" customHeight="1">
      <c r="B36" s="20" t="s">
        <v>82</v>
      </c>
      <c r="C36" s="9">
        <v>110</v>
      </c>
      <c r="D36" s="10" t="s">
        <v>30</v>
      </c>
      <c r="E36" s="10">
        <v>2016</v>
      </c>
      <c r="F36" s="10" t="s">
        <v>30</v>
      </c>
      <c r="G36" s="11"/>
      <c r="I36" s="268"/>
      <c r="J36" s="12">
        <f t="shared" si="0"/>
        <v>88.978285714285704</v>
      </c>
      <c r="K36" s="10" t="s">
        <v>54</v>
      </c>
      <c r="L36" s="271"/>
      <c r="M36" s="274"/>
    </row>
    <row r="37" spans="2:13" ht="15" customHeight="1">
      <c r="B37" s="19">
        <v>208</v>
      </c>
      <c r="C37" s="9">
        <v>39</v>
      </c>
      <c r="D37" s="10" t="s">
        <v>30</v>
      </c>
      <c r="E37" s="10">
        <v>2019</v>
      </c>
      <c r="F37" s="10" t="s">
        <v>30</v>
      </c>
      <c r="G37" s="11"/>
      <c r="I37" s="268"/>
      <c r="J37" s="12">
        <f t="shared" si="0"/>
        <v>132.45342857142856</v>
      </c>
      <c r="K37" s="10" t="s">
        <v>21</v>
      </c>
      <c r="L37" s="271"/>
      <c r="M37" s="274"/>
    </row>
    <row r="38" spans="2:13" ht="15" customHeight="1">
      <c r="B38" s="19">
        <v>208</v>
      </c>
      <c r="C38" s="9">
        <v>196</v>
      </c>
      <c r="D38" s="10" t="s">
        <v>30</v>
      </c>
      <c r="E38" s="10">
        <v>2019</v>
      </c>
      <c r="F38" s="10" t="s">
        <v>30</v>
      </c>
      <c r="G38" s="11"/>
      <c r="I38" s="268"/>
      <c r="J38" s="12">
        <f t="shared" si="0"/>
        <v>67.377428571428567</v>
      </c>
      <c r="K38" s="14" t="s">
        <v>22</v>
      </c>
      <c r="L38" s="272"/>
      <c r="M38" s="274"/>
    </row>
    <row r="39" spans="2:13" ht="15" customHeight="1">
      <c r="B39" s="19">
        <v>208</v>
      </c>
      <c r="C39" s="9">
        <v>73</v>
      </c>
      <c r="D39" s="10" t="s">
        <v>30</v>
      </c>
      <c r="E39" s="10">
        <v>2019</v>
      </c>
      <c r="F39" s="10" t="s">
        <v>60</v>
      </c>
      <c r="G39" s="11"/>
      <c r="I39" s="268"/>
      <c r="J39" s="43">
        <f t="shared" si="0"/>
        <v>91.328000000000003</v>
      </c>
      <c r="K39" s="8" t="s">
        <v>51</v>
      </c>
      <c r="L39" s="270">
        <v>2030</v>
      </c>
      <c r="M39" s="274"/>
    </row>
    <row r="40" spans="2:13" ht="15" customHeight="1">
      <c r="B40" s="19">
        <v>209</v>
      </c>
      <c r="C40" s="9">
        <v>61</v>
      </c>
      <c r="D40" s="10" t="s">
        <v>30</v>
      </c>
      <c r="E40" s="10">
        <v>2019</v>
      </c>
      <c r="F40" s="10" t="s">
        <v>30</v>
      </c>
      <c r="G40" s="11"/>
      <c r="I40" s="268"/>
      <c r="J40" s="12">
        <f t="shared" si="0"/>
        <v>86.299000000000007</v>
      </c>
      <c r="K40" s="10" t="s">
        <v>35</v>
      </c>
      <c r="L40" s="271"/>
      <c r="M40" s="274"/>
    </row>
    <row r="41" spans="2:13" ht="15" customHeight="1">
      <c r="B41" s="19">
        <v>209</v>
      </c>
      <c r="C41" s="9">
        <v>106</v>
      </c>
      <c r="D41" s="10" t="s">
        <v>30</v>
      </c>
      <c r="E41" s="10">
        <v>2019</v>
      </c>
      <c r="F41" s="10" t="s">
        <v>30</v>
      </c>
      <c r="G41" s="11"/>
      <c r="I41" s="268"/>
      <c r="J41" s="12">
        <f t="shared" si="0"/>
        <v>75.912000000000006</v>
      </c>
      <c r="K41" s="10" t="s">
        <v>54</v>
      </c>
      <c r="L41" s="271"/>
      <c r="M41" s="274"/>
    </row>
    <row r="42" spans="2:13" ht="15" customHeight="1">
      <c r="B42" s="21" t="s">
        <v>83</v>
      </c>
      <c r="C42" s="9">
        <v>100</v>
      </c>
      <c r="D42" s="10" t="s">
        <v>51</v>
      </c>
      <c r="E42" s="10">
        <v>2019</v>
      </c>
      <c r="F42" s="10" t="s">
        <v>30</v>
      </c>
      <c r="G42" s="11"/>
      <c r="I42" s="268"/>
      <c r="J42" s="12">
        <f t="shared" si="0"/>
        <v>98.331000000000003</v>
      </c>
      <c r="K42" s="10" t="s">
        <v>21</v>
      </c>
      <c r="L42" s="271"/>
      <c r="M42" s="274"/>
    </row>
    <row r="43" spans="2:13" ht="15" customHeight="1">
      <c r="B43" s="21" t="s">
        <v>83</v>
      </c>
      <c r="C43" s="9">
        <v>65</v>
      </c>
      <c r="D43" s="10" t="s">
        <v>66</v>
      </c>
      <c r="E43" s="10">
        <v>2019</v>
      </c>
      <c r="F43" s="10" t="s">
        <v>30</v>
      </c>
      <c r="G43" s="11"/>
      <c r="I43" s="269"/>
      <c r="J43" s="74">
        <f t="shared" si="0"/>
        <v>64.772999999999996</v>
      </c>
      <c r="K43" s="14" t="s">
        <v>22</v>
      </c>
      <c r="L43" s="272"/>
      <c r="M43" s="275"/>
    </row>
    <row r="44" spans="2:13" ht="15" customHeight="1">
      <c r="B44" s="22" t="s">
        <v>84</v>
      </c>
      <c r="C44" s="13">
        <v>77</v>
      </c>
      <c r="D44" s="14" t="s">
        <v>30</v>
      </c>
      <c r="E44" s="14">
        <v>2018</v>
      </c>
      <c r="F44" s="14" t="s">
        <v>30</v>
      </c>
      <c r="G44" s="15"/>
      <c r="I44" s="75" t="s">
        <v>36</v>
      </c>
      <c r="J44" s="76">
        <f>AVERAGE(J34:J43)</f>
        <v>93.344614285714286</v>
      </c>
      <c r="K44" s="77" t="s">
        <v>85</v>
      </c>
    </row>
    <row r="45" spans="2:13" ht="15" customHeight="1">
      <c r="B45" s="37" t="s">
        <v>36</v>
      </c>
      <c r="C45" s="33">
        <f>AVERAGE(C4:C44)</f>
        <v>114.19414806377344</v>
      </c>
      <c r="D45" s="39" t="s">
        <v>85</v>
      </c>
      <c r="E45" s="16"/>
      <c r="F45" s="16"/>
      <c r="G45" s="17"/>
      <c r="I45" s="78" t="s">
        <v>38</v>
      </c>
      <c r="J45" s="79">
        <f>STDEV(J34:J43)</f>
        <v>21.914630231667189</v>
      </c>
      <c r="K45" s="77" t="s">
        <v>85</v>
      </c>
    </row>
    <row r="46" spans="2:13" ht="15" customHeight="1">
      <c r="B46" s="38" t="s">
        <v>38</v>
      </c>
      <c r="C46" s="41">
        <f>STDEV(C4:C44)</f>
        <v>47.879282586682656</v>
      </c>
      <c r="D46" s="39" t="s">
        <v>85</v>
      </c>
      <c r="E46" s="18"/>
      <c r="F46" s="18"/>
      <c r="G46" s="17"/>
      <c r="I46" s="78" t="s">
        <v>39</v>
      </c>
      <c r="J46" s="79">
        <f>MIN(J34:J43)</f>
        <v>64.772999999999996</v>
      </c>
      <c r="K46" s="77" t="s">
        <v>85</v>
      </c>
    </row>
    <row r="47" spans="2:13" ht="16.5">
      <c r="B47" s="38" t="s">
        <v>39</v>
      </c>
      <c r="C47" s="41">
        <f>MIN(C4:C44)</f>
        <v>39</v>
      </c>
      <c r="D47" s="39" t="s">
        <v>85</v>
      </c>
      <c r="I47" s="78" t="s">
        <v>41</v>
      </c>
      <c r="J47" s="79">
        <f>MAX(J34:J43)</f>
        <v>132.45342857142856</v>
      </c>
      <c r="K47" s="77" t="s">
        <v>85</v>
      </c>
    </row>
    <row r="48" spans="2:13" ht="16.5">
      <c r="B48" s="38" t="s">
        <v>41</v>
      </c>
      <c r="C48" s="41">
        <f>MAX(C4:C44)</f>
        <v>212</v>
      </c>
      <c r="D48" s="39" t="s">
        <v>85</v>
      </c>
    </row>
    <row r="49" spans="9:10" ht="15" customHeight="1">
      <c r="I49" s="136"/>
      <c r="J49" s="170"/>
    </row>
    <row r="50" spans="9:10" ht="15" customHeight="1">
      <c r="I50" s="136"/>
      <c r="J50" s="170"/>
    </row>
    <row r="51" spans="9:10" ht="15" customHeight="1">
      <c r="I51" s="136"/>
      <c r="J51" s="170"/>
    </row>
    <row r="52" spans="9:10" ht="15" customHeight="1">
      <c r="I52" s="136"/>
      <c r="J52" s="170"/>
    </row>
    <row r="53" spans="9:10" ht="15" customHeight="1">
      <c r="I53" s="136"/>
      <c r="J53" s="169"/>
    </row>
    <row r="54" spans="9:10" ht="15" customHeight="1">
      <c r="I54" s="136"/>
      <c r="J54" s="169"/>
    </row>
    <row r="55" spans="9:10" ht="15" customHeight="1">
      <c r="I55" s="136"/>
      <c r="J55" s="169"/>
    </row>
    <row r="56" spans="9:10" ht="15" customHeight="1">
      <c r="I56" s="136"/>
      <c r="J56" s="169"/>
    </row>
    <row r="57" spans="9:10" ht="15" customHeight="1">
      <c r="J57" s="168"/>
    </row>
  </sheetData>
  <mergeCells count="16">
    <mergeCell ref="B2:G2"/>
    <mergeCell ref="I15:M15"/>
    <mergeCell ref="G6:G11"/>
    <mergeCell ref="I26:M27"/>
    <mergeCell ref="I2:M2"/>
    <mergeCell ref="L9:L13"/>
    <mergeCell ref="L4:L8"/>
    <mergeCell ref="I4:I13"/>
    <mergeCell ref="M4:M8"/>
    <mergeCell ref="M9:M13"/>
    <mergeCell ref="I22:M22"/>
    <mergeCell ref="I34:I43"/>
    <mergeCell ref="L34:L38"/>
    <mergeCell ref="L39:L43"/>
    <mergeCell ref="M34:M43"/>
    <mergeCell ref="I31:M32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/>
  </sheetPr>
  <dimension ref="B2:Z1003"/>
  <sheetViews>
    <sheetView zoomScaleNormal="100" workbookViewId="0">
      <selection activeCell="G21" sqref="G21"/>
    </sheetView>
  </sheetViews>
  <sheetFormatPr defaultColWidth="12.625" defaultRowHeight="15" customHeight="1"/>
  <cols>
    <col min="1" max="1" width="6.875" customWidth="1"/>
    <col min="2" max="2" width="22.75" customWidth="1"/>
    <col min="3" max="3" width="11.375" customWidth="1"/>
    <col min="4" max="8" width="9.875" customWidth="1"/>
    <col min="9" max="9" width="9.5" customWidth="1"/>
    <col min="10" max="26" width="9.375" customWidth="1"/>
  </cols>
  <sheetData>
    <row r="2" spans="2:26" ht="15" customHeight="1">
      <c r="B2" s="285" t="s">
        <v>86</v>
      </c>
      <c r="C2" s="285"/>
      <c r="D2" s="285"/>
      <c r="E2" s="285"/>
      <c r="F2" s="285"/>
      <c r="G2" s="285"/>
      <c r="H2" s="285"/>
      <c r="I2" s="285"/>
    </row>
    <row r="3" spans="2:26" ht="14.25" customHeight="1">
      <c r="B3" s="64" t="s">
        <v>87</v>
      </c>
      <c r="C3" s="108" t="s">
        <v>88</v>
      </c>
      <c r="D3" s="108" t="s">
        <v>89</v>
      </c>
      <c r="E3" s="108" t="s">
        <v>90</v>
      </c>
      <c r="F3" s="108" t="s">
        <v>91</v>
      </c>
      <c r="G3" s="108" t="s">
        <v>92</v>
      </c>
      <c r="H3" s="108" t="s">
        <v>93</v>
      </c>
      <c r="I3" s="233" t="s">
        <v>94</v>
      </c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2:26" ht="14.25" customHeight="1">
      <c r="B4" s="107" t="s">
        <v>95</v>
      </c>
      <c r="C4" s="110">
        <v>30</v>
      </c>
      <c r="D4" s="111">
        <v>2.5</v>
      </c>
      <c r="E4" s="112">
        <v>7.5</v>
      </c>
      <c r="F4" s="112">
        <v>4</v>
      </c>
      <c r="G4" s="121">
        <v>14</v>
      </c>
      <c r="H4" s="226"/>
      <c r="I4" s="286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2:26" ht="14.25" customHeight="1">
      <c r="B5" s="107" t="s">
        <v>96</v>
      </c>
      <c r="C5" s="113"/>
      <c r="D5" s="85">
        <v>50000</v>
      </c>
      <c r="E5" s="84">
        <v>250000</v>
      </c>
      <c r="F5" s="84">
        <v>80000</v>
      </c>
      <c r="G5" s="122"/>
      <c r="H5" s="122"/>
      <c r="I5" s="287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2:26" ht="29.1">
      <c r="B6" s="107" t="s">
        <v>97</v>
      </c>
      <c r="C6" s="114"/>
      <c r="D6" s="85">
        <f t="shared" ref="D6:F6" si="0">D4*10^6/D5</f>
        <v>50</v>
      </c>
      <c r="E6" s="85">
        <f t="shared" si="0"/>
        <v>30</v>
      </c>
      <c r="F6" s="85">
        <f t="shared" si="0"/>
        <v>50</v>
      </c>
      <c r="G6" s="87"/>
      <c r="H6" s="87"/>
      <c r="I6" s="232">
        <f>AVERAGE(D6:F6)</f>
        <v>43.333333333333336</v>
      </c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2:26" ht="14.25" customHeight="1">
      <c r="B7" s="107" t="s">
        <v>98</v>
      </c>
      <c r="C7" s="115">
        <v>4.4000000000000004</v>
      </c>
      <c r="D7" s="89">
        <v>1.5580000000000001</v>
      </c>
      <c r="E7" s="88">
        <v>1.621</v>
      </c>
      <c r="F7" s="88">
        <v>3.0339999999999998</v>
      </c>
      <c r="G7" s="123">
        <v>1.9510000000000001</v>
      </c>
      <c r="H7" s="227"/>
      <c r="I7" s="286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2:26" ht="14.25" customHeight="1">
      <c r="B8" s="107" t="s">
        <v>99</v>
      </c>
      <c r="C8" s="116">
        <f t="shared" ref="C8:G8" si="1">C7/C4</f>
        <v>0.14666666666666667</v>
      </c>
      <c r="D8" s="89">
        <f t="shared" si="1"/>
        <v>0.62319999999999998</v>
      </c>
      <c r="E8" s="89">
        <f t="shared" si="1"/>
        <v>0.21613333333333334</v>
      </c>
      <c r="F8" s="89">
        <f t="shared" si="1"/>
        <v>0.75849999999999995</v>
      </c>
      <c r="G8" s="124">
        <f t="shared" si="1"/>
        <v>0.13935714285714287</v>
      </c>
      <c r="H8" s="228"/>
      <c r="I8" s="288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2:26" ht="14.25" customHeight="1">
      <c r="B9" s="107" t="s">
        <v>100</v>
      </c>
      <c r="C9" s="117">
        <v>4000</v>
      </c>
      <c r="D9" s="87"/>
      <c r="E9" s="86"/>
      <c r="F9" s="86"/>
      <c r="G9" s="125">
        <v>2000</v>
      </c>
      <c r="H9" s="122"/>
      <c r="I9" s="287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2:26" ht="14.25" customHeight="1">
      <c r="B10" s="107" t="s">
        <v>101</v>
      </c>
      <c r="C10" s="118">
        <f>C9/C4</f>
        <v>133.33333333333334</v>
      </c>
      <c r="D10" s="119"/>
      <c r="E10" s="119"/>
      <c r="F10" s="119"/>
      <c r="G10" s="120">
        <f>G9/G4</f>
        <v>142.85714285714286</v>
      </c>
      <c r="H10" s="120">
        <v>138</v>
      </c>
      <c r="I10" s="231">
        <f>AVERAGE(C10:H10)</f>
        <v>138.06349206349208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2:26" ht="14.25" customHeight="1">
      <c r="B11" s="106" t="s">
        <v>24</v>
      </c>
      <c r="C11" s="229">
        <v>1</v>
      </c>
      <c r="D11" s="283">
        <v>2</v>
      </c>
      <c r="E11" s="284"/>
      <c r="F11" s="284"/>
      <c r="G11" s="284"/>
      <c r="H11" s="230">
        <v>3</v>
      </c>
      <c r="I11" s="109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</row>
    <row r="12" spans="2:26" ht="14.25" customHeight="1">
      <c r="B12" s="63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</row>
    <row r="13" spans="2:26" ht="14.25" customHeight="1">
      <c r="B13" s="1"/>
      <c r="C13" s="1"/>
      <c r="D13" s="2"/>
      <c r="E13" s="1"/>
      <c r="F13" s="195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2:26" ht="14.25" customHeight="1">
      <c r="B14" s="1"/>
      <c r="C14" s="1"/>
      <c r="D14" s="2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2:26" ht="14.25" customHeight="1">
      <c r="B15" s="1"/>
      <c r="C15" s="1"/>
      <c r="D15" s="2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2:26" ht="14.25" customHeight="1">
      <c r="B16" s="1"/>
      <c r="C16" s="1"/>
      <c r="D16" s="90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2:26" ht="14.25" customHeight="1">
      <c r="B17" s="1"/>
      <c r="C17" s="1"/>
      <c r="D17" s="2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2:26" ht="14.25" customHeight="1">
      <c r="B18" s="1"/>
      <c r="C18" s="1"/>
      <c r="D18" s="2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2:26" ht="14.25" customHeight="1">
      <c r="B19" s="1"/>
      <c r="C19" s="1"/>
      <c r="D19" s="2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2:26" ht="14.25" customHeight="1">
      <c r="B20" s="1"/>
      <c r="C20" s="1"/>
      <c r="D20" s="2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2:26" ht="14.25" customHeight="1">
      <c r="B21" s="1"/>
      <c r="C21" s="1"/>
      <c r="D21" s="2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2:26" ht="14.25" customHeight="1">
      <c r="B22" s="1"/>
      <c r="C22" s="1"/>
      <c r="D22" s="2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2:26" ht="14.25" customHeight="1">
      <c r="B23" s="1"/>
      <c r="C23" s="1"/>
      <c r="D23" s="2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2:26" ht="14.25" customHeight="1">
      <c r="B24" s="1"/>
      <c r="C24" s="1"/>
      <c r="D24" s="2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2:26" ht="14.25" customHeight="1">
      <c r="B25" s="1"/>
      <c r="C25" s="1"/>
      <c r="D25" s="2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2:26" ht="14.25" customHeight="1">
      <c r="B26" s="1"/>
      <c r="C26" s="1"/>
      <c r="D26" s="2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2:26" ht="14.25" customHeight="1">
      <c r="B27" s="1"/>
      <c r="C27" s="1"/>
      <c r="D27" s="2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2:26" ht="14.25" customHeight="1">
      <c r="B28" s="1"/>
      <c r="C28" s="1"/>
      <c r="D28" s="2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2:26" ht="14.25" customHeight="1">
      <c r="B29" s="1"/>
      <c r="C29" s="1"/>
      <c r="D29" s="2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2:26" ht="14.25" customHeight="1">
      <c r="B30" s="1"/>
      <c r="C30" s="1"/>
      <c r="D30" s="2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2:26" ht="14.25" customHeight="1">
      <c r="B31" s="1"/>
      <c r="C31" s="1"/>
      <c r="D31" s="2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2:26" ht="14.25" customHeight="1">
      <c r="B32" s="1"/>
      <c r="C32" s="1"/>
      <c r="D32" s="2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2:26" ht="14.25" customHeight="1">
      <c r="B33" s="1"/>
      <c r="C33" s="1"/>
      <c r="D33" s="2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2:26" ht="14.25" customHeight="1">
      <c r="B34" s="1"/>
      <c r="C34" s="1"/>
      <c r="D34" s="2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2:26" ht="14.25" customHeight="1">
      <c r="B35" s="1"/>
      <c r="C35" s="1"/>
      <c r="D35" s="2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2:26" ht="14.25" customHeight="1">
      <c r="B36" s="1"/>
      <c r="C36" s="1"/>
      <c r="D36" s="2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2:26" ht="14.25" customHeight="1">
      <c r="B37" s="1"/>
      <c r="C37" s="1"/>
      <c r="D37" s="2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2:26" ht="14.25" customHeight="1">
      <c r="B38" s="1"/>
      <c r="C38" s="1"/>
      <c r="D38" s="2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2:26" ht="14.25" customHeight="1">
      <c r="B39" s="1"/>
      <c r="C39" s="1"/>
      <c r="D39" s="2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2:26" ht="14.25" customHeight="1">
      <c r="B40" s="1"/>
      <c r="C40" s="1"/>
      <c r="D40" s="2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2:26" ht="14.25" customHeight="1">
      <c r="B41" s="1"/>
      <c r="C41" s="1"/>
      <c r="D41" s="2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2:26" ht="14.25" customHeight="1">
      <c r="B42" s="1"/>
      <c r="C42" s="1"/>
      <c r="D42" s="2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2:26" ht="14.25" customHeight="1">
      <c r="B43" s="1"/>
      <c r="C43" s="1"/>
      <c r="D43" s="2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2:26" ht="14.25" customHeight="1">
      <c r="B44" s="1"/>
      <c r="C44" s="1"/>
      <c r="D44" s="2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2:26" ht="14.25" customHeight="1">
      <c r="B45" s="1"/>
      <c r="C45" s="1"/>
      <c r="D45" s="2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2:26" ht="14.25" customHeight="1">
      <c r="B46" s="1"/>
      <c r="C46" s="1"/>
      <c r="D46" s="2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2:26" ht="14.25" customHeight="1">
      <c r="B47" s="1"/>
      <c r="C47" s="1"/>
      <c r="D47" s="2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2:26" ht="14.25" customHeight="1">
      <c r="B48" s="1"/>
      <c r="C48" s="1"/>
      <c r="D48" s="2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2:26" ht="14.25" customHeight="1">
      <c r="B49" s="1"/>
      <c r="C49" s="1"/>
      <c r="D49" s="2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2:26" ht="14.25" customHeight="1">
      <c r="B50" s="1"/>
      <c r="C50" s="1"/>
      <c r="D50" s="2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2:26" ht="14.25" customHeight="1">
      <c r="B51" s="1"/>
      <c r="C51" s="1"/>
      <c r="D51" s="2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2:26" ht="14.25" customHeight="1">
      <c r="B52" s="1"/>
      <c r="C52" s="1"/>
      <c r="D52" s="2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2:26" ht="14.25" customHeight="1">
      <c r="B53" s="1"/>
      <c r="C53" s="1"/>
      <c r="D53" s="2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2:26" ht="14.25" customHeight="1">
      <c r="B54" s="1"/>
      <c r="C54" s="1"/>
      <c r="D54" s="2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2:26" ht="14.25" customHeight="1">
      <c r="B55" s="1"/>
      <c r="C55" s="1"/>
      <c r="D55" s="2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2:26" ht="14.25" customHeight="1">
      <c r="B56" s="1"/>
      <c r="C56" s="1"/>
      <c r="D56" s="2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2:26" ht="14.25" customHeight="1">
      <c r="B57" s="1"/>
      <c r="C57" s="1"/>
      <c r="D57" s="2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2:26" ht="14.25" customHeight="1">
      <c r="B58" s="1"/>
      <c r="C58" s="1"/>
      <c r="D58" s="2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2:26" ht="14.25" customHeight="1">
      <c r="B59" s="1"/>
      <c r="C59" s="1"/>
      <c r="D59" s="2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2:26" ht="14.25" customHeight="1">
      <c r="B60" s="1"/>
      <c r="C60" s="1"/>
      <c r="D60" s="2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2:26" ht="14.25" customHeight="1">
      <c r="B61" s="1"/>
      <c r="C61" s="1"/>
      <c r="D61" s="2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2:26" ht="14.25" customHeight="1">
      <c r="B62" s="1"/>
      <c r="C62" s="1"/>
      <c r="D62" s="2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2:26" ht="14.25" customHeight="1">
      <c r="B63" s="1"/>
      <c r="C63" s="1"/>
      <c r="D63" s="2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2:26" ht="14.25" customHeight="1">
      <c r="B64" s="1"/>
      <c r="C64" s="1"/>
      <c r="D64" s="2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2:26" ht="14.25" customHeight="1">
      <c r="B65" s="1"/>
      <c r="C65" s="1"/>
      <c r="D65" s="2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2:26" ht="14.25" customHeight="1">
      <c r="B66" s="1"/>
      <c r="C66" s="1"/>
      <c r="D66" s="2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2:26" ht="14.25" customHeight="1">
      <c r="B67" s="1"/>
      <c r="C67" s="1"/>
      <c r="D67" s="2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2:26" ht="14.25" customHeight="1">
      <c r="B68" s="1"/>
      <c r="C68" s="1"/>
      <c r="D68" s="2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2:26" ht="14.25" customHeight="1">
      <c r="B69" s="1"/>
      <c r="C69" s="1"/>
      <c r="D69" s="2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2:26" ht="14.25" customHeight="1">
      <c r="B70" s="1"/>
      <c r="C70" s="1"/>
      <c r="D70" s="2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2:26" ht="14.25" customHeight="1">
      <c r="B71" s="1"/>
      <c r="C71" s="1"/>
      <c r="D71" s="2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2:26" ht="14.25" customHeight="1">
      <c r="B72" s="1"/>
      <c r="C72" s="1"/>
      <c r="D72" s="2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2:26" ht="14.25" customHeight="1">
      <c r="B73" s="1"/>
      <c r="C73" s="1"/>
      <c r="D73" s="2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2:26" ht="14.25" customHeight="1">
      <c r="B74" s="1"/>
      <c r="C74" s="1"/>
      <c r="D74" s="2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2:26" ht="14.25" customHeight="1">
      <c r="B75" s="1"/>
      <c r="C75" s="1"/>
      <c r="D75" s="2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2:26" ht="14.25" customHeight="1">
      <c r="B76" s="1"/>
      <c r="C76" s="1"/>
      <c r="D76" s="2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2:26" ht="14.25" customHeight="1">
      <c r="B77" s="1"/>
      <c r="C77" s="1"/>
      <c r="D77" s="2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2:26" ht="14.25" customHeight="1">
      <c r="B78" s="1"/>
      <c r="C78" s="1"/>
      <c r="D78" s="2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2:26" ht="14.25" customHeight="1">
      <c r="B79" s="1"/>
      <c r="C79" s="1"/>
      <c r="D79" s="2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2:26" ht="14.25" customHeight="1">
      <c r="B80" s="1"/>
      <c r="C80" s="1"/>
      <c r="D80" s="2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2:26" ht="14.25" customHeight="1">
      <c r="B81" s="1"/>
      <c r="C81" s="1"/>
      <c r="D81" s="2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2:26" ht="14.25" customHeight="1">
      <c r="B82" s="1"/>
      <c r="C82" s="1"/>
      <c r="D82" s="2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2:26" ht="14.25" customHeight="1">
      <c r="B83" s="1"/>
      <c r="C83" s="1"/>
      <c r="D83" s="2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2:26" ht="14.25" customHeight="1">
      <c r="B84" s="1"/>
      <c r="C84" s="1"/>
      <c r="D84" s="2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2:26" ht="14.25" customHeight="1">
      <c r="B85" s="1"/>
      <c r="C85" s="1"/>
      <c r="D85" s="2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2:26" ht="14.25" customHeight="1">
      <c r="B86" s="1"/>
      <c r="C86" s="1"/>
      <c r="D86" s="2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2:26" ht="14.25" customHeight="1">
      <c r="B87" s="1"/>
      <c r="C87" s="1"/>
      <c r="D87" s="2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2:26" ht="14.25" customHeight="1">
      <c r="B88" s="1"/>
      <c r="C88" s="1"/>
      <c r="D88" s="2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2:26" ht="14.25" customHeight="1">
      <c r="B89" s="1"/>
      <c r="C89" s="1"/>
      <c r="D89" s="2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2:26" ht="14.25" customHeight="1">
      <c r="B90" s="1"/>
      <c r="C90" s="1"/>
      <c r="D90" s="2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2:26" ht="14.25" customHeight="1">
      <c r="B91" s="1"/>
      <c r="C91" s="1"/>
      <c r="D91" s="2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2:26" ht="14.25" customHeight="1">
      <c r="B92" s="1"/>
      <c r="C92" s="1"/>
      <c r="D92" s="2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2:26" ht="14.25" customHeight="1">
      <c r="B93" s="1"/>
      <c r="C93" s="1"/>
      <c r="D93" s="2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2:26" ht="14.25" customHeight="1">
      <c r="B94" s="1"/>
      <c r="C94" s="1"/>
      <c r="D94" s="2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2:26" ht="14.25" customHeight="1">
      <c r="B95" s="1"/>
      <c r="C95" s="1"/>
      <c r="D95" s="2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2:26" ht="14.25" customHeight="1">
      <c r="B96" s="1"/>
      <c r="C96" s="1"/>
      <c r="D96" s="2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2:26" ht="14.25" customHeight="1">
      <c r="B97" s="1"/>
      <c r="C97" s="1"/>
      <c r="D97" s="2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2:26" ht="14.25" customHeight="1">
      <c r="B98" s="1"/>
      <c r="C98" s="1"/>
      <c r="D98" s="2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2:26" ht="14.25" customHeight="1">
      <c r="B99" s="1"/>
      <c r="C99" s="1"/>
      <c r="D99" s="2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2:26" ht="14.25" customHeight="1">
      <c r="B100" s="1"/>
      <c r="C100" s="1"/>
      <c r="D100" s="2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2:26" ht="14.25" customHeight="1">
      <c r="B101" s="1"/>
      <c r="C101" s="1"/>
      <c r="D101" s="2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2:26" ht="14.25" customHeight="1">
      <c r="B102" s="1"/>
      <c r="C102" s="1"/>
      <c r="D102" s="2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2:26" ht="14.25" customHeight="1">
      <c r="B103" s="1"/>
      <c r="C103" s="1"/>
      <c r="D103" s="2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2:26" ht="14.25" customHeight="1">
      <c r="B104" s="1"/>
      <c r="C104" s="1"/>
      <c r="D104" s="2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2:26" ht="14.25" customHeight="1">
      <c r="B105" s="1"/>
      <c r="C105" s="1"/>
      <c r="D105" s="2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2:26" ht="14.25" customHeight="1">
      <c r="B106" s="1"/>
      <c r="C106" s="1"/>
      <c r="D106" s="2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2:26" ht="14.25" customHeight="1">
      <c r="B107" s="1"/>
      <c r="C107" s="1"/>
      <c r="D107" s="2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2:26" ht="14.25" customHeight="1">
      <c r="B108" s="1"/>
      <c r="C108" s="1"/>
      <c r="D108" s="2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2:26" ht="14.25" customHeight="1">
      <c r="B109" s="1"/>
      <c r="C109" s="1"/>
      <c r="D109" s="2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2:26" ht="14.25" customHeight="1">
      <c r="B110" s="1"/>
      <c r="C110" s="1"/>
      <c r="D110" s="2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2:26" ht="14.25" customHeight="1">
      <c r="B111" s="1"/>
      <c r="C111" s="1"/>
      <c r="D111" s="2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2:26" ht="14.25" customHeight="1">
      <c r="B112" s="1"/>
      <c r="C112" s="1"/>
      <c r="D112" s="2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2:26" ht="14.25" customHeight="1">
      <c r="B113" s="1"/>
      <c r="C113" s="1"/>
      <c r="D113" s="2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2:26" ht="14.25" customHeight="1">
      <c r="B114" s="1"/>
      <c r="C114" s="1"/>
      <c r="D114" s="2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2:26" ht="14.25" customHeight="1">
      <c r="B115" s="1"/>
      <c r="C115" s="1"/>
      <c r="D115" s="2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2:26" ht="14.25" customHeight="1">
      <c r="B116" s="1"/>
      <c r="C116" s="1"/>
      <c r="D116" s="2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2:26" ht="14.25" customHeight="1">
      <c r="B117" s="1"/>
      <c r="C117" s="1"/>
      <c r="D117" s="2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2:26" ht="14.25" customHeight="1">
      <c r="B118" s="1"/>
      <c r="C118" s="1"/>
      <c r="D118" s="2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2:26" ht="14.25" customHeight="1">
      <c r="B119" s="1"/>
      <c r="C119" s="1"/>
      <c r="D119" s="2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2:26" ht="14.25" customHeight="1">
      <c r="B120" s="1"/>
      <c r="C120" s="1"/>
      <c r="D120" s="2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2:26" ht="14.25" customHeight="1">
      <c r="B121" s="1"/>
      <c r="C121" s="1"/>
      <c r="D121" s="2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2:26" ht="14.25" customHeight="1">
      <c r="B122" s="1"/>
      <c r="C122" s="1"/>
      <c r="D122" s="2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2:26" ht="14.25" customHeight="1">
      <c r="B123" s="1"/>
      <c r="C123" s="1"/>
      <c r="D123" s="2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2:26" ht="14.25" customHeight="1">
      <c r="B124" s="1"/>
      <c r="C124" s="1"/>
      <c r="D124" s="2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2:26" ht="14.25" customHeight="1">
      <c r="B125" s="1"/>
      <c r="C125" s="1"/>
      <c r="D125" s="2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2:26" ht="14.25" customHeight="1">
      <c r="B126" s="1"/>
      <c r="C126" s="1"/>
      <c r="D126" s="2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2:26" ht="14.25" customHeight="1">
      <c r="B127" s="1"/>
      <c r="C127" s="1"/>
      <c r="D127" s="2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2:26" ht="14.25" customHeight="1">
      <c r="B128" s="1"/>
      <c r="C128" s="1"/>
      <c r="D128" s="2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2:26" ht="14.25" customHeight="1">
      <c r="B129" s="1"/>
      <c r="C129" s="1"/>
      <c r="D129" s="2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2:26" ht="14.25" customHeight="1">
      <c r="B130" s="1"/>
      <c r="C130" s="1"/>
      <c r="D130" s="2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2:26" ht="14.25" customHeight="1">
      <c r="B131" s="1"/>
      <c r="C131" s="1"/>
      <c r="D131" s="2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2:26" ht="14.25" customHeight="1">
      <c r="B132" s="1"/>
      <c r="C132" s="1"/>
      <c r="D132" s="2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2:26" ht="14.25" customHeight="1">
      <c r="B133" s="1"/>
      <c r="C133" s="1"/>
      <c r="D133" s="2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2:26" ht="14.25" customHeight="1">
      <c r="B134" s="1"/>
      <c r="C134" s="1"/>
      <c r="D134" s="2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2:26" ht="14.25" customHeight="1">
      <c r="B135" s="1"/>
      <c r="C135" s="1"/>
      <c r="D135" s="2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2:26" ht="14.25" customHeight="1">
      <c r="B136" s="1"/>
      <c r="C136" s="1"/>
      <c r="D136" s="2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2:26" ht="14.25" customHeight="1">
      <c r="B137" s="1"/>
      <c r="C137" s="1"/>
      <c r="D137" s="2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2:26" ht="14.25" customHeight="1">
      <c r="B138" s="1"/>
      <c r="C138" s="1"/>
      <c r="D138" s="2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2:26" ht="14.25" customHeight="1">
      <c r="B139" s="1"/>
      <c r="C139" s="1"/>
      <c r="D139" s="2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2:26" ht="14.25" customHeight="1">
      <c r="B140" s="1"/>
      <c r="C140" s="1"/>
      <c r="D140" s="2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2:26" ht="14.25" customHeight="1">
      <c r="B141" s="1"/>
      <c r="C141" s="1"/>
      <c r="D141" s="2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2:26" ht="14.25" customHeight="1">
      <c r="B142" s="1"/>
      <c r="C142" s="1"/>
      <c r="D142" s="2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2:26" ht="14.25" customHeight="1">
      <c r="B143" s="1"/>
      <c r="C143" s="1"/>
      <c r="D143" s="2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2:26" ht="14.25" customHeight="1">
      <c r="B144" s="1"/>
      <c r="C144" s="1"/>
      <c r="D144" s="2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2:26" ht="14.25" customHeight="1">
      <c r="B145" s="1"/>
      <c r="C145" s="1"/>
      <c r="D145" s="2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2:26" ht="14.25" customHeight="1">
      <c r="B146" s="1"/>
      <c r="C146" s="1"/>
      <c r="D146" s="2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2:26" ht="14.25" customHeight="1">
      <c r="B147" s="1"/>
      <c r="C147" s="1"/>
      <c r="D147" s="2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2:26" ht="14.25" customHeight="1">
      <c r="B148" s="1"/>
      <c r="C148" s="1"/>
      <c r="D148" s="2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2:26" ht="14.25" customHeight="1">
      <c r="B149" s="1"/>
      <c r="C149" s="1"/>
      <c r="D149" s="2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2:26" ht="14.25" customHeight="1">
      <c r="B150" s="1"/>
      <c r="C150" s="1"/>
      <c r="D150" s="2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2:26" ht="14.25" customHeight="1">
      <c r="B151" s="1"/>
      <c r="C151" s="1"/>
      <c r="D151" s="2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2:26" ht="14.25" customHeight="1">
      <c r="B152" s="1"/>
      <c r="C152" s="1"/>
      <c r="D152" s="2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2:26" ht="14.25" customHeight="1">
      <c r="B153" s="1"/>
      <c r="C153" s="1"/>
      <c r="D153" s="2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2:26" ht="14.25" customHeight="1">
      <c r="B154" s="1"/>
      <c r="C154" s="1"/>
      <c r="D154" s="2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2:26" ht="14.25" customHeight="1">
      <c r="B155" s="1"/>
      <c r="C155" s="1"/>
      <c r="D155" s="2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2:26" ht="14.25" customHeight="1">
      <c r="B156" s="1"/>
      <c r="C156" s="1"/>
      <c r="D156" s="2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2:26" ht="14.25" customHeight="1">
      <c r="B157" s="1"/>
      <c r="C157" s="1"/>
      <c r="D157" s="2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2:26" ht="14.25" customHeight="1">
      <c r="B158" s="1"/>
      <c r="C158" s="1"/>
      <c r="D158" s="2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2:26" ht="14.25" customHeight="1">
      <c r="B159" s="1"/>
      <c r="C159" s="1"/>
      <c r="D159" s="2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2:26" ht="14.25" customHeight="1">
      <c r="B160" s="1"/>
      <c r="C160" s="1"/>
      <c r="D160" s="2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2:26" ht="14.25" customHeight="1">
      <c r="B161" s="1"/>
      <c r="C161" s="1"/>
      <c r="D161" s="2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2:26" ht="14.25" customHeight="1">
      <c r="B162" s="1"/>
      <c r="C162" s="1"/>
      <c r="D162" s="2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2:26" ht="14.25" customHeight="1">
      <c r="B163" s="1"/>
      <c r="C163" s="1"/>
      <c r="D163" s="2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2:26" ht="14.25" customHeight="1">
      <c r="B164" s="1"/>
      <c r="C164" s="1"/>
      <c r="D164" s="2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2:26" ht="14.25" customHeight="1">
      <c r="B165" s="1"/>
      <c r="C165" s="1"/>
      <c r="D165" s="2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2:26" ht="14.25" customHeight="1">
      <c r="B166" s="1"/>
      <c r="C166" s="1"/>
      <c r="D166" s="2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2:26" ht="14.25" customHeight="1">
      <c r="B167" s="1"/>
      <c r="C167" s="1"/>
      <c r="D167" s="2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2:26" ht="14.25" customHeight="1">
      <c r="B168" s="1"/>
      <c r="C168" s="1"/>
      <c r="D168" s="2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2:26" ht="14.25" customHeight="1">
      <c r="B169" s="1"/>
      <c r="C169" s="1"/>
      <c r="D169" s="2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2:26" ht="14.25" customHeight="1">
      <c r="B170" s="1"/>
      <c r="C170" s="1"/>
      <c r="D170" s="2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2:26" ht="14.25" customHeight="1">
      <c r="B171" s="1"/>
      <c r="C171" s="1"/>
      <c r="D171" s="2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2:26" ht="14.25" customHeight="1">
      <c r="B172" s="1"/>
      <c r="C172" s="1"/>
      <c r="D172" s="2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2:26" ht="14.25" customHeight="1">
      <c r="B173" s="1"/>
      <c r="C173" s="1"/>
      <c r="D173" s="2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2:26" ht="14.25" customHeight="1">
      <c r="B174" s="1"/>
      <c r="C174" s="1"/>
      <c r="D174" s="2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2:26" ht="14.25" customHeight="1">
      <c r="B175" s="1"/>
      <c r="C175" s="1"/>
      <c r="D175" s="2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2:26" ht="14.25" customHeight="1">
      <c r="B176" s="1"/>
      <c r="C176" s="1"/>
      <c r="D176" s="2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2:26" ht="14.25" customHeight="1">
      <c r="B177" s="1"/>
      <c r="C177" s="1"/>
      <c r="D177" s="2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2:26" ht="14.25" customHeight="1">
      <c r="B178" s="1"/>
      <c r="C178" s="1"/>
      <c r="D178" s="2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2:26" ht="14.25" customHeight="1">
      <c r="B179" s="1"/>
      <c r="C179" s="1"/>
      <c r="D179" s="2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2:26" ht="14.25" customHeight="1">
      <c r="B180" s="1"/>
      <c r="C180" s="1"/>
      <c r="D180" s="2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2:26" ht="14.25" customHeight="1">
      <c r="B181" s="1"/>
      <c r="C181" s="1"/>
      <c r="D181" s="2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2:26" ht="14.25" customHeight="1">
      <c r="B182" s="1"/>
      <c r="C182" s="1"/>
      <c r="D182" s="2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2:26" ht="14.25" customHeight="1">
      <c r="B183" s="1"/>
      <c r="C183" s="1"/>
      <c r="D183" s="2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2:26" ht="14.25" customHeight="1">
      <c r="B184" s="1"/>
      <c r="C184" s="1"/>
      <c r="D184" s="2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2:26" ht="14.25" customHeight="1">
      <c r="B185" s="1"/>
      <c r="C185" s="1"/>
      <c r="D185" s="2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2:26" ht="14.25" customHeight="1">
      <c r="B186" s="1"/>
      <c r="C186" s="1"/>
      <c r="D186" s="2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2:26" ht="14.25" customHeight="1">
      <c r="B187" s="1"/>
      <c r="C187" s="1"/>
      <c r="D187" s="2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2:26" ht="14.25" customHeight="1">
      <c r="B188" s="1"/>
      <c r="C188" s="1"/>
      <c r="D188" s="2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2:26" ht="14.25" customHeight="1">
      <c r="B189" s="1"/>
      <c r="C189" s="1"/>
      <c r="D189" s="2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2:26" ht="14.25" customHeight="1">
      <c r="B190" s="1"/>
      <c r="C190" s="1"/>
      <c r="D190" s="2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2:26" ht="14.25" customHeight="1">
      <c r="B191" s="1"/>
      <c r="C191" s="1"/>
      <c r="D191" s="2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2:26" ht="14.25" customHeight="1">
      <c r="B192" s="1"/>
      <c r="C192" s="1"/>
      <c r="D192" s="2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2:26" ht="14.25" customHeight="1">
      <c r="B193" s="1"/>
      <c r="C193" s="1"/>
      <c r="D193" s="2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2:26" ht="14.25" customHeight="1">
      <c r="B194" s="1"/>
      <c r="C194" s="1"/>
      <c r="D194" s="2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2:26" ht="14.25" customHeight="1">
      <c r="B195" s="1"/>
      <c r="C195" s="1"/>
      <c r="D195" s="2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2:26" ht="14.25" customHeight="1">
      <c r="B196" s="1"/>
      <c r="C196" s="1"/>
      <c r="D196" s="2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2:26" ht="14.25" customHeight="1">
      <c r="B197" s="1"/>
      <c r="C197" s="1"/>
      <c r="D197" s="2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2:26" ht="14.25" customHeight="1">
      <c r="B198" s="1"/>
      <c r="C198" s="1"/>
      <c r="D198" s="2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2:26" ht="14.25" customHeight="1">
      <c r="B199" s="1"/>
      <c r="C199" s="1"/>
      <c r="D199" s="2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2:26" ht="14.25" customHeight="1">
      <c r="B200" s="1"/>
      <c r="C200" s="1"/>
      <c r="D200" s="2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2:26" ht="14.25" customHeight="1">
      <c r="B201" s="1"/>
      <c r="C201" s="1"/>
      <c r="D201" s="2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2:26" ht="14.25" customHeight="1">
      <c r="B202" s="1"/>
      <c r="C202" s="1"/>
      <c r="D202" s="2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2:26" ht="14.25" customHeight="1">
      <c r="B203" s="1"/>
      <c r="C203" s="1"/>
      <c r="D203" s="2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2:26" ht="14.25" customHeight="1">
      <c r="B204" s="1"/>
      <c r="C204" s="1"/>
      <c r="D204" s="2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2:26" ht="14.25" customHeight="1">
      <c r="B205" s="1"/>
      <c r="C205" s="1"/>
      <c r="D205" s="2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2:26" ht="14.25" customHeight="1">
      <c r="B206" s="1"/>
      <c r="C206" s="1"/>
      <c r="D206" s="2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2:26" ht="14.25" customHeight="1">
      <c r="B207" s="1"/>
      <c r="C207" s="1"/>
      <c r="D207" s="2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2:26" ht="14.25" customHeight="1">
      <c r="B208" s="1"/>
      <c r="C208" s="1"/>
      <c r="D208" s="2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2:26" ht="14.25" customHeight="1">
      <c r="B209" s="1"/>
      <c r="C209" s="1"/>
      <c r="D209" s="2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2:26" ht="14.25" customHeight="1">
      <c r="B210" s="1"/>
      <c r="C210" s="1"/>
      <c r="D210" s="2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2:26" ht="14.25" customHeight="1">
      <c r="B211" s="1"/>
      <c r="C211" s="1"/>
      <c r="D211" s="2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2:26" ht="14.25" customHeight="1">
      <c r="B212" s="1"/>
      <c r="C212" s="1"/>
      <c r="D212" s="2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2:26" ht="14.25" customHeight="1">
      <c r="B213" s="1"/>
      <c r="C213" s="1"/>
      <c r="D213" s="2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2:26" ht="14.25" customHeight="1">
      <c r="B214" s="1"/>
      <c r="C214" s="1"/>
      <c r="D214" s="2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2:26" ht="14.25" customHeight="1">
      <c r="B215" s="1"/>
      <c r="C215" s="1"/>
      <c r="D215" s="2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2:26" ht="14.25" customHeight="1">
      <c r="B216" s="1"/>
      <c r="C216" s="1"/>
      <c r="D216" s="2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2:26" ht="14.25" customHeight="1">
      <c r="B217" s="1"/>
      <c r="C217" s="1"/>
      <c r="D217" s="2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2:26" ht="14.25" customHeight="1">
      <c r="B218" s="1"/>
      <c r="C218" s="1"/>
      <c r="D218" s="2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2:26" ht="14.25" customHeight="1">
      <c r="B219" s="1"/>
      <c r="C219" s="1"/>
      <c r="D219" s="2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2:26" ht="14.25" customHeight="1">
      <c r="B220" s="1"/>
      <c r="C220" s="1"/>
      <c r="D220" s="2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2:26" ht="14.25" customHeight="1">
      <c r="B221" s="1"/>
      <c r="C221" s="1"/>
      <c r="D221" s="2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2:26" ht="14.25" customHeight="1">
      <c r="B222" s="1"/>
      <c r="C222" s="1"/>
      <c r="D222" s="2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2:26" ht="14.25" customHeight="1">
      <c r="B223" s="1"/>
      <c r="C223" s="1"/>
      <c r="D223" s="2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2:26" ht="14.25" customHeight="1">
      <c r="B224" s="1"/>
      <c r="C224" s="1"/>
      <c r="D224" s="2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2:26" ht="14.25" customHeight="1">
      <c r="B225" s="1"/>
      <c r="C225" s="1"/>
      <c r="D225" s="2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2:26" ht="14.25" customHeight="1">
      <c r="B226" s="1"/>
      <c r="C226" s="1"/>
      <c r="D226" s="2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2:26" ht="14.25" customHeight="1">
      <c r="B227" s="1"/>
      <c r="C227" s="1"/>
      <c r="D227" s="2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2:26" ht="14.25" customHeight="1">
      <c r="B228" s="1"/>
      <c r="C228" s="1"/>
      <c r="D228" s="2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2:26" ht="14.25" customHeight="1">
      <c r="B229" s="1"/>
      <c r="C229" s="1"/>
      <c r="D229" s="2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2:26" ht="14.25" customHeight="1">
      <c r="B230" s="1"/>
      <c r="C230" s="1"/>
      <c r="D230" s="2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2:26" ht="14.25" customHeight="1">
      <c r="B231" s="1"/>
      <c r="C231" s="1"/>
      <c r="D231" s="2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2:26" ht="14.25" customHeight="1">
      <c r="B232" s="1"/>
      <c r="C232" s="1"/>
      <c r="D232" s="2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2:26" ht="14.25" customHeight="1">
      <c r="B233" s="1"/>
      <c r="C233" s="1"/>
      <c r="D233" s="2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2:26" ht="14.25" customHeight="1">
      <c r="B234" s="1"/>
      <c r="C234" s="1"/>
      <c r="D234" s="2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2:26" ht="14.25" customHeight="1">
      <c r="B235" s="1"/>
      <c r="C235" s="1"/>
      <c r="D235" s="2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2:26" ht="14.25" customHeight="1">
      <c r="B236" s="1"/>
      <c r="C236" s="1"/>
      <c r="D236" s="2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2:26" ht="14.25" customHeight="1">
      <c r="B237" s="1"/>
      <c r="C237" s="1"/>
      <c r="D237" s="2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2:26" ht="14.25" customHeight="1">
      <c r="B238" s="1"/>
      <c r="C238" s="1"/>
      <c r="D238" s="2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2:26" ht="14.25" customHeight="1">
      <c r="B239" s="1"/>
      <c r="C239" s="1"/>
      <c r="D239" s="2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2:26" ht="14.25" customHeight="1">
      <c r="B240" s="1"/>
      <c r="C240" s="1"/>
      <c r="D240" s="2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2:26" ht="14.25" customHeight="1">
      <c r="B241" s="1"/>
      <c r="C241" s="1"/>
      <c r="D241" s="2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2:26" ht="14.25" customHeight="1">
      <c r="B242" s="1"/>
      <c r="C242" s="1"/>
      <c r="D242" s="2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2:26" ht="14.25" customHeight="1">
      <c r="B243" s="1"/>
      <c r="C243" s="1"/>
      <c r="D243" s="2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2:26" ht="14.25" customHeight="1">
      <c r="B244" s="1"/>
      <c r="C244" s="1"/>
      <c r="D244" s="2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2:26" ht="14.25" customHeight="1">
      <c r="B245" s="1"/>
      <c r="C245" s="1"/>
      <c r="D245" s="2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2:26" ht="14.25" customHeight="1">
      <c r="B246" s="1"/>
      <c r="C246" s="1"/>
      <c r="D246" s="2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2:26" ht="14.25" customHeight="1">
      <c r="B247" s="1"/>
      <c r="C247" s="1"/>
      <c r="D247" s="2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2:26" ht="14.25" customHeight="1">
      <c r="B248" s="1"/>
      <c r="C248" s="1"/>
      <c r="D248" s="2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2:26" ht="14.25" customHeight="1">
      <c r="B249" s="1"/>
      <c r="C249" s="1"/>
      <c r="D249" s="2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2:26" ht="14.25" customHeight="1">
      <c r="B250" s="1"/>
      <c r="C250" s="1"/>
      <c r="D250" s="2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2:26" ht="14.25" customHeight="1">
      <c r="B251" s="1"/>
      <c r="C251" s="1"/>
      <c r="D251" s="2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2:26" ht="14.25" customHeight="1">
      <c r="B252" s="1"/>
      <c r="C252" s="1"/>
      <c r="D252" s="2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2:26" ht="14.25" customHeight="1">
      <c r="B253" s="1"/>
      <c r="C253" s="1"/>
      <c r="D253" s="2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2:26" ht="14.25" customHeight="1">
      <c r="B254" s="1"/>
      <c r="C254" s="1"/>
      <c r="D254" s="2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2:26" ht="14.25" customHeight="1">
      <c r="B255" s="1"/>
      <c r="C255" s="1"/>
      <c r="D255" s="2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2:26" ht="14.25" customHeight="1">
      <c r="B256" s="1"/>
      <c r="C256" s="1"/>
      <c r="D256" s="2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2:26" ht="14.25" customHeight="1">
      <c r="B257" s="1"/>
      <c r="C257" s="1"/>
      <c r="D257" s="2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2:26" ht="14.25" customHeight="1">
      <c r="B258" s="1"/>
      <c r="C258" s="1"/>
      <c r="D258" s="2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2:26" ht="14.25" customHeight="1">
      <c r="B259" s="1"/>
      <c r="C259" s="1"/>
      <c r="D259" s="2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2:26" ht="14.25" customHeight="1">
      <c r="B260" s="1"/>
      <c r="C260" s="1"/>
      <c r="D260" s="2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2:26" ht="14.25" customHeight="1">
      <c r="B261" s="1"/>
      <c r="C261" s="1"/>
      <c r="D261" s="2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2:26" ht="14.25" customHeight="1">
      <c r="B262" s="1"/>
      <c r="C262" s="1"/>
      <c r="D262" s="2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2:26" ht="14.25" customHeight="1">
      <c r="B263" s="1"/>
      <c r="C263" s="1"/>
      <c r="D263" s="2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2:26" ht="14.25" customHeight="1">
      <c r="B264" s="1"/>
      <c r="C264" s="1"/>
      <c r="D264" s="2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2:26" ht="14.25" customHeight="1">
      <c r="B265" s="1"/>
      <c r="C265" s="1"/>
      <c r="D265" s="2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2:26" ht="14.25" customHeight="1">
      <c r="B266" s="1"/>
      <c r="C266" s="1"/>
      <c r="D266" s="2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2:26" ht="14.25" customHeight="1">
      <c r="B267" s="1"/>
      <c r="C267" s="1"/>
      <c r="D267" s="2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2:26" ht="14.25" customHeight="1">
      <c r="B268" s="1"/>
      <c r="C268" s="1"/>
      <c r="D268" s="2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2:26" ht="14.25" customHeight="1">
      <c r="B269" s="1"/>
      <c r="C269" s="1"/>
      <c r="D269" s="2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2:26" ht="14.25" customHeight="1">
      <c r="B270" s="1"/>
      <c r="C270" s="1"/>
      <c r="D270" s="2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2:26" ht="14.25" customHeight="1">
      <c r="B271" s="1"/>
      <c r="C271" s="1"/>
      <c r="D271" s="2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2:26" ht="14.25" customHeight="1">
      <c r="B272" s="1"/>
      <c r="C272" s="1"/>
      <c r="D272" s="2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2:26" ht="14.25" customHeight="1">
      <c r="B273" s="1"/>
      <c r="C273" s="1"/>
      <c r="D273" s="2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2:26" ht="14.25" customHeight="1">
      <c r="B274" s="1"/>
      <c r="C274" s="1"/>
      <c r="D274" s="2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2:26" ht="14.25" customHeight="1">
      <c r="B275" s="1"/>
      <c r="C275" s="1"/>
      <c r="D275" s="2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2:26" ht="14.25" customHeight="1">
      <c r="B276" s="1"/>
      <c r="C276" s="1"/>
      <c r="D276" s="2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2:26" ht="14.25" customHeight="1">
      <c r="B277" s="1"/>
      <c r="C277" s="1"/>
      <c r="D277" s="2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2:26" ht="14.25" customHeight="1">
      <c r="B278" s="1"/>
      <c r="C278" s="1"/>
      <c r="D278" s="2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2:26" ht="14.25" customHeight="1">
      <c r="B279" s="1"/>
      <c r="C279" s="1"/>
      <c r="D279" s="2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2:26" ht="14.25" customHeight="1">
      <c r="B280" s="1"/>
      <c r="C280" s="1"/>
      <c r="D280" s="2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2:26" ht="14.25" customHeight="1">
      <c r="B281" s="1"/>
      <c r="C281" s="1"/>
      <c r="D281" s="2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2:26" ht="14.25" customHeight="1">
      <c r="B282" s="1"/>
      <c r="C282" s="1"/>
      <c r="D282" s="2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2:26" ht="14.25" customHeight="1">
      <c r="B283" s="1"/>
      <c r="C283" s="1"/>
      <c r="D283" s="2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2:26" ht="14.25" customHeight="1">
      <c r="B284" s="1"/>
      <c r="C284" s="1"/>
      <c r="D284" s="2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2:26" ht="14.25" customHeight="1">
      <c r="B285" s="1"/>
      <c r="C285" s="1"/>
      <c r="D285" s="2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2:26" ht="14.25" customHeight="1">
      <c r="B286" s="1"/>
      <c r="C286" s="1"/>
      <c r="D286" s="2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2:26" ht="14.25" customHeight="1">
      <c r="B287" s="1"/>
      <c r="C287" s="1"/>
      <c r="D287" s="2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2:26" ht="14.25" customHeight="1">
      <c r="B288" s="1"/>
      <c r="C288" s="1"/>
      <c r="D288" s="2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2:26" ht="14.25" customHeight="1">
      <c r="B289" s="1"/>
      <c r="C289" s="1"/>
      <c r="D289" s="2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2:26" ht="14.25" customHeight="1">
      <c r="B290" s="1"/>
      <c r="C290" s="1"/>
      <c r="D290" s="2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2:26" ht="14.25" customHeight="1">
      <c r="B291" s="1"/>
      <c r="C291" s="1"/>
      <c r="D291" s="2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2:26" ht="14.25" customHeight="1">
      <c r="B292" s="1"/>
      <c r="C292" s="1"/>
      <c r="D292" s="2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2:26" ht="14.25" customHeight="1">
      <c r="B293" s="1"/>
      <c r="C293" s="1"/>
      <c r="D293" s="2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2:26" ht="14.25" customHeight="1">
      <c r="B294" s="1"/>
      <c r="C294" s="1"/>
      <c r="D294" s="2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2:26" ht="14.25" customHeight="1">
      <c r="B295" s="1"/>
      <c r="C295" s="1"/>
      <c r="D295" s="2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2:26" ht="14.25" customHeight="1">
      <c r="B296" s="1"/>
      <c r="C296" s="1"/>
      <c r="D296" s="2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2:26" ht="14.25" customHeight="1">
      <c r="B297" s="1"/>
      <c r="C297" s="1"/>
      <c r="D297" s="2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2:26" ht="14.25" customHeight="1">
      <c r="B298" s="1"/>
      <c r="C298" s="1"/>
      <c r="D298" s="2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2:26" ht="14.25" customHeight="1">
      <c r="B299" s="1"/>
      <c r="C299" s="1"/>
      <c r="D299" s="2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2:26" ht="14.25" customHeight="1">
      <c r="B300" s="1"/>
      <c r="C300" s="1"/>
      <c r="D300" s="2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2:26" ht="14.25" customHeight="1">
      <c r="B301" s="1"/>
      <c r="C301" s="1"/>
      <c r="D301" s="2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2:26" ht="14.25" customHeight="1">
      <c r="B302" s="1"/>
      <c r="C302" s="1"/>
      <c r="D302" s="2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2:26" ht="14.25" customHeight="1">
      <c r="B303" s="1"/>
      <c r="C303" s="1"/>
      <c r="D303" s="2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2:26" ht="14.25" customHeight="1">
      <c r="B304" s="1"/>
      <c r="C304" s="1"/>
      <c r="D304" s="2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2:26" ht="14.25" customHeight="1">
      <c r="B305" s="1"/>
      <c r="C305" s="1"/>
      <c r="D305" s="2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2:26" ht="14.25" customHeight="1">
      <c r="B306" s="1"/>
      <c r="C306" s="1"/>
      <c r="D306" s="2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2:26" ht="14.25" customHeight="1">
      <c r="B307" s="1"/>
      <c r="C307" s="1"/>
      <c r="D307" s="2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2:26" ht="14.25" customHeight="1">
      <c r="B308" s="1"/>
      <c r="C308" s="1"/>
      <c r="D308" s="2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2:26" ht="14.25" customHeight="1">
      <c r="B309" s="1"/>
      <c r="C309" s="1"/>
      <c r="D309" s="2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2:26" ht="14.25" customHeight="1">
      <c r="B310" s="1"/>
      <c r="C310" s="1"/>
      <c r="D310" s="2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2:26" ht="14.25" customHeight="1">
      <c r="B311" s="1"/>
      <c r="C311" s="1"/>
      <c r="D311" s="2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2:26" ht="14.25" customHeight="1">
      <c r="B312" s="1"/>
      <c r="C312" s="1"/>
      <c r="D312" s="2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2:26" ht="14.25" customHeight="1">
      <c r="B313" s="1"/>
      <c r="C313" s="1"/>
      <c r="D313" s="2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2:26" ht="14.25" customHeight="1">
      <c r="B314" s="1"/>
      <c r="C314" s="1"/>
      <c r="D314" s="2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2:26" ht="14.25" customHeight="1">
      <c r="B315" s="1"/>
      <c r="C315" s="1"/>
      <c r="D315" s="2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2:26" ht="14.25" customHeight="1">
      <c r="B316" s="1"/>
      <c r="C316" s="1"/>
      <c r="D316" s="2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2:26" ht="14.25" customHeight="1">
      <c r="B317" s="1"/>
      <c r="C317" s="1"/>
      <c r="D317" s="2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2:26" ht="14.25" customHeight="1">
      <c r="B318" s="1"/>
      <c r="C318" s="1"/>
      <c r="D318" s="2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2:26" ht="14.25" customHeight="1">
      <c r="B319" s="1"/>
      <c r="C319" s="1"/>
      <c r="D319" s="2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2:26" ht="14.25" customHeight="1">
      <c r="B320" s="1"/>
      <c r="C320" s="1"/>
      <c r="D320" s="2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2:26" ht="14.25" customHeight="1">
      <c r="B321" s="1"/>
      <c r="C321" s="1"/>
      <c r="D321" s="2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2:26" ht="14.25" customHeight="1">
      <c r="B322" s="1"/>
      <c r="C322" s="1"/>
      <c r="D322" s="2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2:26" ht="14.25" customHeight="1">
      <c r="B323" s="1"/>
      <c r="C323" s="1"/>
      <c r="D323" s="2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2:26" ht="14.25" customHeight="1">
      <c r="B324" s="1"/>
      <c r="C324" s="1"/>
      <c r="D324" s="2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2:26" ht="14.25" customHeight="1">
      <c r="B325" s="1"/>
      <c r="C325" s="1"/>
      <c r="D325" s="2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2:26" ht="14.25" customHeight="1">
      <c r="B326" s="1"/>
      <c r="C326" s="1"/>
      <c r="D326" s="2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2:26" ht="14.25" customHeight="1">
      <c r="B327" s="1"/>
      <c r="C327" s="1"/>
      <c r="D327" s="2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2:26" ht="14.25" customHeight="1">
      <c r="B328" s="1"/>
      <c r="C328" s="1"/>
      <c r="D328" s="2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2:26" ht="14.25" customHeight="1">
      <c r="B329" s="1"/>
      <c r="C329" s="1"/>
      <c r="D329" s="2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2:26" ht="14.25" customHeight="1">
      <c r="B330" s="1"/>
      <c r="C330" s="1"/>
      <c r="D330" s="2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2:26" ht="14.25" customHeight="1">
      <c r="B331" s="1"/>
      <c r="C331" s="1"/>
      <c r="D331" s="2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2:26" ht="14.25" customHeight="1">
      <c r="B332" s="1"/>
      <c r="C332" s="1"/>
      <c r="D332" s="2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2:26" ht="14.25" customHeight="1">
      <c r="B333" s="1"/>
      <c r="C333" s="1"/>
      <c r="D333" s="2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2:26" ht="14.25" customHeight="1">
      <c r="B334" s="1"/>
      <c r="C334" s="1"/>
      <c r="D334" s="2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2:26" ht="14.25" customHeight="1">
      <c r="B335" s="1"/>
      <c r="C335" s="1"/>
      <c r="D335" s="2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2:26" ht="14.25" customHeight="1">
      <c r="B336" s="1"/>
      <c r="C336" s="1"/>
      <c r="D336" s="2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2:26" ht="14.25" customHeight="1">
      <c r="B337" s="1"/>
      <c r="C337" s="1"/>
      <c r="D337" s="2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2:26" ht="14.25" customHeight="1">
      <c r="B338" s="1"/>
      <c r="C338" s="1"/>
      <c r="D338" s="2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2:26" ht="14.25" customHeight="1">
      <c r="B339" s="1"/>
      <c r="C339" s="1"/>
      <c r="D339" s="2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2:26" ht="14.25" customHeight="1">
      <c r="B340" s="1"/>
      <c r="C340" s="1"/>
      <c r="D340" s="2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2:26" ht="14.25" customHeight="1">
      <c r="B341" s="1"/>
      <c r="C341" s="1"/>
      <c r="D341" s="2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2:26" ht="14.25" customHeight="1">
      <c r="B342" s="1"/>
      <c r="C342" s="1"/>
      <c r="D342" s="2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2:26" ht="14.25" customHeight="1">
      <c r="B343" s="1"/>
      <c r="C343" s="1"/>
      <c r="D343" s="2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2:26" ht="14.25" customHeight="1">
      <c r="B344" s="1"/>
      <c r="C344" s="1"/>
      <c r="D344" s="2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2:26" ht="14.25" customHeight="1">
      <c r="B345" s="1"/>
      <c r="C345" s="1"/>
      <c r="D345" s="2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2:26" ht="14.25" customHeight="1">
      <c r="B346" s="1"/>
      <c r="C346" s="1"/>
      <c r="D346" s="2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2:26" ht="14.25" customHeight="1">
      <c r="B347" s="1"/>
      <c r="C347" s="1"/>
      <c r="D347" s="2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2:26" ht="14.25" customHeight="1">
      <c r="B348" s="1"/>
      <c r="C348" s="1"/>
      <c r="D348" s="2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2:26" ht="14.25" customHeight="1">
      <c r="B349" s="1"/>
      <c r="C349" s="1"/>
      <c r="D349" s="2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2:26" ht="14.25" customHeight="1">
      <c r="B350" s="1"/>
      <c r="C350" s="1"/>
      <c r="D350" s="2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2:26" ht="14.25" customHeight="1">
      <c r="B351" s="1"/>
      <c r="C351" s="1"/>
      <c r="D351" s="2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2:26" ht="14.25" customHeight="1">
      <c r="B352" s="1"/>
      <c r="C352" s="1"/>
      <c r="D352" s="2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2:26" ht="14.25" customHeight="1">
      <c r="B353" s="1"/>
      <c r="C353" s="1"/>
      <c r="D353" s="2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2:26" ht="14.25" customHeight="1">
      <c r="B354" s="1"/>
      <c r="C354" s="1"/>
      <c r="D354" s="2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2:26" ht="14.25" customHeight="1">
      <c r="B355" s="1"/>
      <c r="C355" s="1"/>
      <c r="D355" s="2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2:26" ht="14.25" customHeight="1">
      <c r="B356" s="1"/>
      <c r="C356" s="1"/>
      <c r="D356" s="2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2:26" ht="14.25" customHeight="1">
      <c r="B357" s="1"/>
      <c r="C357" s="1"/>
      <c r="D357" s="2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2:26" ht="14.25" customHeight="1">
      <c r="B358" s="1"/>
      <c r="C358" s="1"/>
      <c r="D358" s="2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2:26" ht="14.25" customHeight="1">
      <c r="B359" s="1"/>
      <c r="C359" s="1"/>
      <c r="D359" s="2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2:26" ht="14.25" customHeight="1">
      <c r="B360" s="1"/>
      <c r="C360" s="1"/>
      <c r="D360" s="2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2:26" ht="14.25" customHeight="1">
      <c r="B361" s="1"/>
      <c r="C361" s="1"/>
      <c r="D361" s="2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2:26" ht="14.25" customHeight="1">
      <c r="B362" s="1"/>
      <c r="C362" s="1"/>
      <c r="D362" s="2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2:26" ht="14.25" customHeight="1">
      <c r="B363" s="1"/>
      <c r="C363" s="1"/>
      <c r="D363" s="2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2:26" ht="14.25" customHeight="1">
      <c r="B364" s="1"/>
      <c r="C364" s="1"/>
      <c r="D364" s="2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2:26" ht="14.25" customHeight="1">
      <c r="B365" s="1"/>
      <c r="C365" s="1"/>
      <c r="D365" s="2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2:26" ht="14.25" customHeight="1">
      <c r="B366" s="1"/>
      <c r="C366" s="1"/>
      <c r="D366" s="2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2:26" ht="14.25" customHeight="1">
      <c r="B367" s="1"/>
      <c r="C367" s="1"/>
      <c r="D367" s="2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2:26" ht="14.25" customHeight="1">
      <c r="B368" s="1"/>
      <c r="C368" s="1"/>
      <c r="D368" s="2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2:26" ht="14.25" customHeight="1">
      <c r="B369" s="1"/>
      <c r="C369" s="1"/>
      <c r="D369" s="2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2:26" ht="14.25" customHeight="1">
      <c r="B370" s="1"/>
      <c r="C370" s="1"/>
      <c r="D370" s="2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2:26" ht="14.25" customHeight="1">
      <c r="B371" s="1"/>
      <c r="C371" s="1"/>
      <c r="D371" s="2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2:26" ht="14.25" customHeight="1">
      <c r="B372" s="1"/>
      <c r="C372" s="1"/>
      <c r="D372" s="2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2:26" ht="14.25" customHeight="1">
      <c r="B373" s="1"/>
      <c r="C373" s="1"/>
      <c r="D373" s="2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2:26" ht="14.25" customHeight="1">
      <c r="B374" s="1"/>
      <c r="C374" s="1"/>
      <c r="D374" s="2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2:26" ht="14.25" customHeight="1">
      <c r="B375" s="1"/>
      <c r="C375" s="1"/>
      <c r="D375" s="2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2:26" ht="14.25" customHeight="1">
      <c r="B376" s="1"/>
      <c r="C376" s="1"/>
      <c r="D376" s="2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2:26" ht="14.25" customHeight="1">
      <c r="B377" s="1"/>
      <c r="C377" s="1"/>
      <c r="D377" s="2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2:26" ht="14.25" customHeight="1">
      <c r="B378" s="1"/>
      <c r="C378" s="1"/>
      <c r="D378" s="2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2:26" ht="14.25" customHeight="1">
      <c r="B379" s="1"/>
      <c r="C379" s="1"/>
      <c r="D379" s="2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2:26" ht="14.25" customHeight="1">
      <c r="B380" s="1"/>
      <c r="C380" s="1"/>
      <c r="D380" s="2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2:26" ht="14.25" customHeight="1">
      <c r="B381" s="1"/>
      <c r="C381" s="1"/>
      <c r="D381" s="2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2:26" ht="14.25" customHeight="1">
      <c r="B382" s="1"/>
      <c r="C382" s="1"/>
      <c r="D382" s="2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2:26" ht="14.25" customHeight="1">
      <c r="B383" s="1"/>
      <c r="C383" s="1"/>
      <c r="D383" s="2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2:26" ht="14.25" customHeight="1">
      <c r="B384" s="1"/>
      <c r="C384" s="1"/>
      <c r="D384" s="2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2:26" ht="14.25" customHeight="1">
      <c r="B385" s="1"/>
      <c r="C385" s="1"/>
      <c r="D385" s="2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2:26" ht="14.25" customHeight="1">
      <c r="B386" s="1"/>
      <c r="C386" s="1"/>
      <c r="D386" s="2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2:26" ht="14.25" customHeight="1">
      <c r="B387" s="1"/>
      <c r="C387" s="1"/>
      <c r="D387" s="2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2:26" ht="14.25" customHeight="1">
      <c r="B388" s="1"/>
      <c r="C388" s="1"/>
      <c r="D388" s="2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2:26" ht="14.25" customHeight="1">
      <c r="B389" s="1"/>
      <c r="C389" s="1"/>
      <c r="D389" s="2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2:26" ht="14.25" customHeight="1">
      <c r="B390" s="1"/>
      <c r="C390" s="1"/>
      <c r="D390" s="2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2:26" ht="14.25" customHeight="1">
      <c r="B391" s="1"/>
      <c r="C391" s="1"/>
      <c r="D391" s="2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2:26" ht="14.25" customHeight="1">
      <c r="B392" s="1"/>
      <c r="C392" s="1"/>
      <c r="D392" s="2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2:26" ht="14.25" customHeight="1">
      <c r="B393" s="1"/>
      <c r="C393" s="1"/>
      <c r="D393" s="2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2:26" ht="14.25" customHeight="1">
      <c r="B394" s="1"/>
      <c r="C394" s="1"/>
      <c r="D394" s="2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2:26" ht="14.25" customHeight="1">
      <c r="B395" s="1"/>
      <c r="C395" s="1"/>
      <c r="D395" s="2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2:26" ht="14.25" customHeight="1">
      <c r="B396" s="1"/>
      <c r="C396" s="1"/>
      <c r="D396" s="2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2:26" ht="14.25" customHeight="1">
      <c r="B397" s="1"/>
      <c r="C397" s="1"/>
      <c r="D397" s="2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2:26" ht="14.25" customHeight="1">
      <c r="B398" s="1"/>
      <c r="C398" s="1"/>
      <c r="D398" s="2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2:26" ht="14.25" customHeight="1">
      <c r="B399" s="1"/>
      <c r="C399" s="1"/>
      <c r="D399" s="2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2:26" ht="14.25" customHeight="1">
      <c r="B400" s="1"/>
      <c r="C400" s="1"/>
      <c r="D400" s="2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2:26" ht="14.25" customHeight="1">
      <c r="B401" s="1"/>
      <c r="C401" s="1"/>
      <c r="D401" s="2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2:26" ht="14.25" customHeight="1">
      <c r="B402" s="1"/>
      <c r="C402" s="1"/>
      <c r="D402" s="2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2:26" ht="14.25" customHeight="1">
      <c r="B403" s="1"/>
      <c r="C403" s="1"/>
      <c r="D403" s="2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2:26" ht="14.25" customHeight="1">
      <c r="B404" s="1"/>
      <c r="C404" s="1"/>
      <c r="D404" s="2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2:26" ht="14.25" customHeight="1">
      <c r="B405" s="1"/>
      <c r="C405" s="1"/>
      <c r="D405" s="2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2:26" ht="14.25" customHeight="1">
      <c r="B406" s="1"/>
      <c r="C406" s="1"/>
      <c r="D406" s="2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2:26" ht="14.25" customHeight="1">
      <c r="B407" s="1"/>
      <c r="C407" s="1"/>
      <c r="D407" s="2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2:26" ht="14.25" customHeight="1">
      <c r="B408" s="1"/>
      <c r="C408" s="1"/>
      <c r="D408" s="2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2:26" ht="14.25" customHeight="1">
      <c r="B409" s="1"/>
      <c r="C409" s="1"/>
      <c r="D409" s="2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2:26" ht="14.25" customHeight="1">
      <c r="B410" s="1"/>
      <c r="C410" s="1"/>
      <c r="D410" s="2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2:26" ht="14.25" customHeight="1">
      <c r="B411" s="1"/>
      <c r="C411" s="1"/>
      <c r="D411" s="2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2:26" ht="14.25" customHeight="1">
      <c r="B412" s="1"/>
      <c r="C412" s="1"/>
      <c r="D412" s="2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2:26" ht="14.25" customHeight="1">
      <c r="B413" s="1"/>
      <c r="C413" s="1"/>
      <c r="D413" s="2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2:26" ht="14.25" customHeight="1">
      <c r="B414" s="1"/>
      <c r="C414" s="1"/>
      <c r="D414" s="2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2:26" ht="14.25" customHeight="1">
      <c r="B415" s="1"/>
      <c r="C415" s="1"/>
      <c r="D415" s="2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2:26" ht="14.25" customHeight="1">
      <c r="B416" s="1"/>
      <c r="C416" s="1"/>
      <c r="D416" s="2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2:26" ht="14.25" customHeight="1">
      <c r="B417" s="1"/>
      <c r="C417" s="1"/>
      <c r="D417" s="2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2:26" ht="14.25" customHeight="1">
      <c r="B418" s="1"/>
      <c r="C418" s="1"/>
      <c r="D418" s="2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2:26" ht="14.25" customHeight="1">
      <c r="B419" s="1"/>
      <c r="C419" s="1"/>
      <c r="D419" s="2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2:26" ht="14.25" customHeight="1">
      <c r="B420" s="1"/>
      <c r="C420" s="1"/>
      <c r="D420" s="2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2:26" ht="14.25" customHeight="1">
      <c r="B421" s="1"/>
      <c r="C421" s="1"/>
      <c r="D421" s="2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2:26" ht="14.25" customHeight="1">
      <c r="B422" s="1"/>
      <c r="C422" s="1"/>
      <c r="D422" s="2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2:26" ht="14.25" customHeight="1">
      <c r="B423" s="1"/>
      <c r="C423" s="1"/>
      <c r="D423" s="2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2:26" ht="14.25" customHeight="1">
      <c r="B424" s="1"/>
      <c r="C424" s="1"/>
      <c r="D424" s="2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2:26" ht="14.25" customHeight="1">
      <c r="B425" s="1"/>
      <c r="C425" s="1"/>
      <c r="D425" s="2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2:26" ht="14.25" customHeight="1">
      <c r="B426" s="1"/>
      <c r="C426" s="1"/>
      <c r="D426" s="2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2:26" ht="14.25" customHeight="1">
      <c r="B427" s="1"/>
      <c r="C427" s="1"/>
      <c r="D427" s="2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2:26" ht="14.25" customHeight="1">
      <c r="B428" s="1"/>
      <c r="C428" s="1"/>
      <c r="D428" s="2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2:26" ht="14.25" customHeight="1">
      <c r="B429" s="1"/>
      <c r="C429" s="1"/>
      <c r="D429" s="2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2:26" ht="14.25" customHeight="1">
      <c r="B430" s="1"/>
      <c r="C430" s="1"/>
      <c r="D430" s="2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2:26" ht="14.25" customHeight="1">
      <c r="B431" s="1"/>
      <c r="C431" s="1"/>
      <c r="D431" s="2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2:26" ht="14.25" customHeight="1">
      <c r="B432" s="1"/>
      <c r="C432" s="1"/>
      <c r="D432" s="2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2:26" ht="14.25" customHeight="1">
      <c r="B433" s="1"/>
      <c r="C433" s="1"/>
      <c r="D433" s="2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2:26" ht="14.25" customHeight="1">
      <c r="B434" s="1"/>
      <c r="C434" s="1"/>
      <c r="D434" s="2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2:26" ht="14.25" customHeight="1">
      <c r="B435" s="1"/>
      <c r="C435" s="1"/>
      <c r="D435" s="2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2:26" ht="14.25" customHeight="1">
      <c r="B436" s="1"/>
      <c r="C436" s="1"/>
      <c r="D436" s="2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2:26" ht="14.25" customHeight="1">
      <c r="B437" s="1"/>
      <c r="C437" s="1"/>
      <c r="D437" s="2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2:26" ht="14.25" customHeight="1">
      <c r="B438" s="1"/>
      <c r="C438" s="1"/>
      <c r="D438" s="2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2:26" ht="14.25" customHeight="1">
      <c r="B439" s="1"/>
      <c r="C439" s="1"/>
      <c r="D439" s="2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2:26" ht="14.25" customHeight="1">
      <c r="B440" s="1"/>
      <c r="C440" s="1"/>
      <c r="D440" s="2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2:26" ht="14.25" customHeight="1">
      <c r="B441" s="1"/>
      <c r="C441" s="1"/>
      <c r="D441" s="2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2:26" ht="14.25" customHeight="1">
      <c r="B442" s="1"/>
      <c r="C442" s="1"/>
      <c r="D442" s="2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2:26" ht="14.25" customHeight="1">
      <c r="B443" s="1"/>
      <c r="C443" s="1"/>
      <c r="D443" s="2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2:26" ht="14.25" customHeight="1">
      <c r="B444" s="1"/>
      <c r="C444" s="1"/>
      <c r="D444" s="2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2:26" ht="14.25" customHeight="1">
      <c r="B445" s="1"/>
      <c r="C445" s="1"/>
      <c r="D445" s="2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2:26" ht="14.25" customHeight="1">
      <c r="B446" s="1"/>
      <c r="C446" s="1"/>
      <c r="D446" s="2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2:26" ht="14.25" customHeight="1">
      <c r="B447" s="1"/>
      <c r="C447" s="1"/>
      <c r="D447" s="2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2:26" ht="14.25" customHeight="1">
      <c r="B448" s="1"/>
      <c r="C448" s="1"/>
      <c r="D448" s="2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2:26" ht="14.25" customHeight="1">
      <c r="B449" s="1"/>
      <c r="C449" s="1"/>
      <c r="D449" s="2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2:26" ht="14.25" customHeight="1">
      <c r="B450" s="1"/>
      <c r="C450" s="1"/>
      <c r="D450" s="2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2:26" ht="14.25" customHeight="1">
      <c r="B451" s="1"/>
      <c r="C451" s="1"/>
      <c r="D451" s="2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2:26" ht="14.25" customHeight="1">
      <c r="B452" s="1"/>
      <c r="C452" s="1"/>
      <c r="D452" s="2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2:26" ht="14.25" customHeight="1">
      <c r="B453" s="1"/>
      <c r="C453" s="1"/>
      <c r="D453" s="2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2:26" ht="14.25" customHeight="1">
      <c r="B454" s="1"/>
      <c r="C454" s="1"/>
      <c r="D454" s="2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2:26" ht="14.25" customHeight="1">
      <c r="B455" s="1"/>
      <c r="C455" s="1"/>
      <c r="D455" s="2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2:26" ht="14.25" customHeight="1">
      <c r="B456" s="1"/>
      <c r="C456" s="1"/>
      <c r="D456" s="2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2:26" ht="14.25" customHeight="1">
      <c r="B457" s="1"/>
      <c r="C457" s="1"/>
      <c r="D457" s="2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2:26" ht="14.25" customHeight="1">
      <c r="B458" s="1"/>
      <c r="C458" s="1"/>
      <c r="D458" s="2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2:26" ht="14.25" customHeight="1">
      <c r="B459" s="1"/>
      <c r="C459" s="1"/>
      <c r="D459" s="2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2:26" ht="14.25" customHeight="1">
      <c r="B460" s="1"/>
      <c r="C460" s="1"/>
      <c r="D460" s="2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2:26" ht="14.25" customHeight="1">
      <c r="B461" s="1"/>
      <c r="C461" s="1"/>
      <c r="D461" s="2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2:26" ht="14.25" customHeight="1">
      <c r="B462" s="1"/>
      <c r="C462" s="1"/>
      <c r="D462" s="2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2:26" ht="14.25" customHeight="1">
      <c r="B463" s="1"/>
      <c r="C463" s="1"/>
      <c r="D463" s="2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2:26" ht="14.25" customHeight="1">
      <c r="B464" s="1"/>
      <c r="C464" s="1"/>
      <c r="D464" s="2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2:26" ht="14.25" customHeight="1">
      <c r="B465" s="1"/>
      <c r="C465" s="1"/>
      <c r="D465" s="2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2:26" ht="14.25" customHeight="1">
      <c r="B466" s="1"/>
      <c r="C466" s="1"/>
      <c r="D466" s="2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2:26" ht="14.25" customHeight="1">
      <c r="B467" s="1"/>
      <c r="C467" s="1"/>
      <c r="D467" s="2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2:26" ht="14.25" customHeight="1">
      <c r="B468" s="1"/>
      <c r="C468" s="1"/>
      <c r="D468" s="2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2:26" ht="14.25" customHeight="1">
      <c r="B469" s="1"/>
      <c r="C469" s="1"/>
      <c r="D469" s="2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2:26" ht="14.25" customHeight="1">
      <c r="B470" s="1"/>
      <c r="C470" s="1"/>
      <c r="D470" s="2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2:26" ht="14.25" customHeight="1">
      <c r="B471" s="1"/>
      <c r="C471" s="1"/>
      <c r="D471" s="2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2:26" ht="14.25" customHeight="1">
      <c r="B472" s="1"/>
      <c r="C472" s="1"/>
      <c r="D472" s="2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2:26" ht="14.25" customHeight="1">
      <c r="B473" s="1"/>
      <c r="C473" s="1"/>
      <c r="D473" s="2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2:26" ht="14.25" customHeight="1">
      <c r="B474" s="1"/>
      <c r="C474" s="1"/>
      <c r="D474" s="2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2:26" ht="14.25" customHeight="1">
      <c r="B475" s="1"/>
      <c r="C475" s="1"/>
      <c r="D475" s="2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2:26" ht="14.25" customHeight="1">
      <c r="B476" s="1"/>
      <c r="C476" s="1"/>
      <c r="D476" s="2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2:26" ht="14.25" customHeight="1">
      <c r="B477" s="1"/>
      <c r="C477" s="1"/>
      <c r="D477" s="2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2:26" ht="14.25" customHeight="1">
      <c r="B478" s="1"/>
      <c r="C478" s="1"/>
      <c r="D478" s="2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2:26" ht="14.25" customHeight="1">
      <c r="B479" s="1"/>
      <c r="C479" s="1"/>
      <c r="D479" s="2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2:26" ht="14.25" customHeight="1">
      <c r="B480" s="1"/>
      <c r="C480" s="1"/>
      <c r="D480" s="2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2:26" ht="14.25" customHeight="1">
      <c r="B481" s="1"/>
      <c r="C481" s="1"/>
      <c r="D481" s="2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2:26" ht="14.25" customHeight="1">
      <c r="B482" s="1"/>
      <c r="C482" s="1"/>
      <c r="D482" s="2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2:26" ht="14.25" customHeight="1">
      <c r="B483" s="1"/>
      <c r="C483" s="1"/>
      <c r="D483" s="2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2:26" ht="14.25" customHeight="1">
      <c r="B484" s="1"/>
      <c r="C484" s="1"/>
      <c r="D484" s="2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2:26" ht="14.25" customHeight="1">
      <c r="B485" s="1"/>
      <c r="C485" s="1"/>
      <c r="D485" s="2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2:26" ht="14.25" customHeight="1">
      <c r="B486" s="1"/>
      <c r="C486" s="1"/>
      <c r="D486" s="2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2:26" ht="14.25" customHeight="1">
      <c r="B487" s="1"/>
      <c r="C487" s="1"/>
      <c r="D487" s="2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2:26" ht="14.25" customHeight="1">
      <c r="B488" s="1"/>
      <c r="C488" s="1"/>
      <c r="D488" s="2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2:26" ht="14.25" customHeight="1">
      <c r="B489" s="1"/>
      <c r="C489" s="1"/>
      <c r="D489" s="2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2:26" ht="14.25" customHeight="1">
      <c r="B490" s="1"/>
      <c r="C490" s="1"/>
      <c r="D490" s="2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2:26" ht="14.25" customHeight="1">
      <c r="B491" s="1"/>
      <c r="C491" s="1"/>
      <c r="D491" s="2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2:26" ht="14.25" customHeight="1">
      <c r="B492" s="1"/>
      <c r="C492" s="1"/>
      <c r="D492" s="2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2:26" ht="14.25" customHeight="1">
      <c r="B493" s="1"/>
      <c r="C493" s="1"/>
      <c r="D493" s="2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2:26" ht="14.25" customHeight="1">
      <c r="B494" s="1"/>
      <c r="C494" s="1"/>
      <c r="D494" s="2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2:26" ht="14.25" customHeight="1">
      <c r="B495" s="1"/>
      <c r="C495" s="1"/>
      <c r="D495" s="2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2:26" ht="14.25" customHeight="1">
      <c r="B496" s="1"/>
      <c r="C496" s="1"/>
      <c r="D496" s="2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2:26" ht="14.25" customHeight="1">
      <c r="B497" s="1"/>
      <c r="C497" s="1"/>
      <c r="D497" s="2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2:26" ht="14.25" customHeight="1">
      <c r="B498" s="1"/>
      <c r="C498" s="1"/>
      <c r="D498" s="2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2:26" ht="14.25" customHeight="1">
      <c r="B499" s="1"/>
      <c r="C499" s="1"/>
      <c r="D499" s="2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2:26" ht="14.25" customHeight="1">
      <c r="B500" s="1"/>
      <c r="C500" s="1"/>
      <c r="D500" s="2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2:26" ht="14.25" customHeight="1">
      <c r="B501" s="1"/>
      <c r="C501" s="1"/>
      <c r="D501" s="2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2:26" ht="14.25" customHeight="1">
      <c r="B502" s="1"/>
      <c r="C502" s="1"/>
      <c r="D502" s="2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2:26" ht="14.25" customHeight="1">
      <c r="B503" s="1"/>
      <c r="C503" s="1"/>
      <c r="D503" s="2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2:26" ht="14.25" customHeight="1">
      <c r="B504" s="1"/>
      <c r="C504" s="1"/>
      <c r="D504" s="2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2:26" ht="14.25" customHeight="1">
      <c r="B505" s="1"/>
      <c r="C505" s="1"/>
      <c r="D505" s="2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2:26" ht="14.25" customHeight="1">
      <c r="B506" s="1"/>
      <c r="C506" s="1"/>
      <c r="D506" s="2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2:26" ht="14.25" customHeight="1">
      <c r="B507" s="1"/>
      <c r="C507" s="1"/>
      <c r="D507" s="2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2:26" ht="14.25" customHeight="1">
      <c r="B508" s="1"/>
      <c r="C508" s="1"/>
      <c r="D508" s="2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2:26" ht="14.25" customHeight="1">
      <c r="B509" s="1"/>
      <c r="C509" s="1"/>
      <c r="D509" s="2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2:26" ht="14.25" customHeight="1">
      <c r="B510" s="1"/>
      <c r="C510" s="1"/>
      <c r="D510" s="2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2:26" ht="14.25" customHeight="1">
      <c r="B511" s="1"/>
      <c r="C511" s="1"/>
      <c r="D511" s="2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2:26" ht="14.25" customHeight="1">
      <c r="B512" s="1"/>
      <c r="C512" s="1"/>
      <c r="D512" s="2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2:26" ht="14.25" customHeight="1">
      <c r="B513" s="1"/>
      <c r="C513" s="1"/>
      <c r="D513" s="2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2:26" ht="14.25" customHeight="1">
      <c r="B514" s="1"/>
      <c r="C514" s="1"/>
      <c r="D514" s="2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2:26" ht="14.25" customHeight="1">
      <c r="B515" s="1"/>
      <c r="C515" s="1"/>
      <c r="D515" s="2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2:26" ht="14.25" customHeight="1">
      <c r="B516" s="1"/>
      <c r="C516" s="1"/>
      <c r="D516" s="2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2:26" ht="14.25" customHeight="1">
      <c r="B517" s="1"/>
      <c r="C517" s="1"/>
      <c r="D517" s="2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2:26" ht="14.25" customHeight="1">
      <c r="B518" s="1"/>
      <c r="C518" s="1"/>
      <c r="D518" s="2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2:26" ht="14.25" customHeight="1">
      <c r="B519" s="1"/>
      <c r="C519" s="1"/>
      <c r="D519" s="2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2:26" ht="14.25" customHeight="1">
      <c r="B520" s="1"/>
      <c r="C520" s="1"/>
      <c r="D520" s="2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2:26" ht="14.25" customHeight="1">
      <c r="B521" s="1"/>
      <c r="C521" s="1"/>
      <c r="D521" s="2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2:26" ht="14.25" customHeight="1">
      <c r="B522" s="1"/>
      <c r="C522" s="1"/>
      <c r="D522" s="2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2:26" ht="14.25" customHeight="1">
      <c r="B523" s="1"/>
      <c r="C523" s="1"/>
      <c r="D523" s="2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2:26" ht="14.25" customHeight="1">
      <c r="B524" s="1"/>
      <c r="C524" s="1"/>
      <c r="D524" s="2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2:26" ht="14.25" customHeight="1">
      <c r="B525" s="1"/>
      <c r="C525" s="1"/>
      <c r="D525" s="2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2:26" ht="14.25" customHeight="1">
      <c r="B526" s="1"/>
      <c r="C526" s="1"/>
      <c r="D526" s="2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2:26" ht="14.25" customHeight="1">
      <c r="B527" s="1"/>
      <c r="C527" s="1"/>
      <c r="D527" s="2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2:26" ht="14.25" customHeight="1">
      <c r="B528" s="1"/>
      <c r="C528" s="1"/>
      <c r="D528" s="2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2:26" ht="14.25" customHeight="1">
      <c r="B529" s="1"/>
      <c r="C529" s="1"/>
      <c r="D529" s="2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2:26" ht="14.25" customHeight="1">
      <c r="B530" s="1"/>
      <c r="C530" s="1"/>
      <c r="D530" s="2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2:26" ht="14.25" customHeight="1">
      <c r="B531" s="1"/>
      <c r="C531" s="1"/>
      <c r="D531" s="2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2:26" ht="14.25" customHeight="1">
      <c r="B532" s="1"/>
      <c r="C532" s="1"/>
      <c r="D532" s="2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2:26" ht="14.25" customHeight="1">
      <c r="B533" s="1"/>
      <c r="C533" s="1"/>
      <c r="D533" s="2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2:26" ht="14.25" customHeight="1">
      <c r="B534" s="1"/>
      <c r="C534" s="1"/>
      <c r="D534" s="2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2:26" ht="14.25" customHeight="1">
      <c r="B535" s="1"/>
      <c r="C535" s="1"/>
      <c r="D535" s="2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2:26" ht="14.25" customHeight="1">
      <c r="B536" s="1"/>
      <c r="C536" s="1"/>
      <c r="D536" s="2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2:26" ht="14.25" customHeight="1">
      <c r="B537" s="1"/>
      <c r="C537" s="1"/>
      <c r="D537" s="2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2:26" ht="14.25" customHeight="1">
      <c r="B538" s="1"/>
      <c r="C538" s="1"/>
      <c r="D538" s="2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2:26" ht="14.25" customHeight="1">
      <c r="B539" s="1"/>
      <c r="C539" s="1"/>
      <c r="D539" s="2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2:26" ht="14.25" customHeight="1">
      <c r="B540" s="1"/>
      <c r="C540" s="1"/>
      <c r="D540" s="2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2:26" ht="14.25" customHeight="1">
      <c r="B541" s="1"/>
      <c r="C541" s="1"/>
      <c r="D541" s="2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2:26" ht="14.25" customHeight="1">
      <c r="B542" s="1"/>
      <c r="C542" s="1"/>
      <c r="D542" s="2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2:26" ht="14.25" customHeight="1">
      <c r="B543" s="1"/>
      <c r="C543" s="1"/>
      <c r="D543" s="2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2:26" ht="14.25" customHeight="1">
      <c r="B544" s="1"/>
      <c r="C544" s="1"/>
      <c r="D544" s="2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2:26" ht="14.25" customHeight="1">
      <c r="B545" s="1"/>
      <c r="C545" s="1"/>
      <c r="D545" s="2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2:26" ht="14.25" customHeight="1">
      <c r="B546" s="1"/>
      <c r="C546" s="1"/>
      <c r="D546" s="2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2:26" ht="14.25" customHeight="1">
      <c r="B547" s="1"/>
      <c r="C547" s="1"/>
      <c r="D547" s="2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2:26" ht="14.25" customHeight="1">
      <c r="B548" s="1"/>
      <c r="C548" s="1"/>
      <c r="D548" s="2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2:26" ht="14.25" customHeight="1">
      <c r="B549" s="1"/>
      <c r="C549" s="1"/>
      <c r="D549" s="2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2:26" ht="14.25" customHeight="1">
      <c r="B550" s="1"/>
      <c r="C550" s="1"/>
      <c r="D550" s="2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2:26" ht="14.25" customHeight="1">
      <c r="B551" s="1"/>
      <c r="C551" s="1"/>
      <c r="D551" s="2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2:26" ht="14.25" customHeight="1">
      <c r="B552" s="1"/>
      <c r="C552" s="1"/>
      <c r="D552" s="2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2:26" ht="14.25" customHeight="1">
      <c r="B553" s="1"/>
      <c r="C553" s="1"/>
      <c r="D553" s="2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2:26" ht="14.25" customHeight="1">
      <c r="B554" s="1"/>
      <c r="C554" s="1"/>
      <c r="D554" s="2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2:26" ht="14.25" customHeight="1">
      <c r="B555" s="1"/>
      <c r="C555" s="1"/>
      <c r="D555" s="2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2:26" ht="14.25" customHeight="1">
      <c r="B556" s="1"/>
      <c r="C556" s="1"/>
      <c r="D556" s="2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2:26" ht="14.25" customHeight="1">
      <c r="B557" s="1"/>
      <c r="C557" s="1"/>
      <c r="D557" s="2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2:26" ht="14.25" customHeight="1">
      <c r="B558" s="1"/>
      <c r="C558" s="1"/>
      <c r="D558" s="2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2:26" ht="14.25" customHeight="1">
      <c r="B559" s="1"/>
      <c r="C559" s="1"/>
      <c r="D559" s="2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2:26" ht="14.25" customHeight="1">
      <c r="B560" s="1"/>
      <c r="C560" s="1"/>
      <c r="D560" s="2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2:26" ht="14.25" customHeight="1">
      <c r="B561" s="1"/>
      <c r="C561" s="1"/>
      <c r="D561" s="2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2:26" ht="14.25" customHeight="1">
      <c r="B562" s="1"/>
      <c r="C562" s="1"/>
      <c r="D562" s="2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2:26" ht="14.25" customHeight="1">
      <c r="B563" s="1"/>
      <c r="C563" s="1"/>
      <c r="D563" s="2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2:26" ht="14.25" customHeight="1">
      <c r="B564" s="1"/>
      <c r="C564" s="1"/>
      <c r="D564" s="2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2:26" ht="14.25" customHeight="1">
      <c r="B565" s="1"/>
      <c r="C565" s="1"/>
      <c r="D565" s="2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2:26" ht="14.25" customHeight="1">
      <c r="B566" s="1"/>
      <c r="C566" s="1"/>
      <c r="D566" s="2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2:26" ht="14.25" customHeight="1">
      <c r="B567" s="1"/>
      <c r="C567" s="1"/>
      <c r="D567" s="2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2:26" ht="14.25" customHeight="1">
      <c r="B568" s="1"/>
      <c r="C568" s="1"/>
      <c r="D568" s="2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2:26" ht="14.25" customHeight="1">
      <c r="B569" s="1"/>
      <c r="C569" s="1"/>
      <c r="D569" s="2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2:26" ht="14.25" customHeight="1">
      <c r="B570" s="1"/>
      <c r="C570" s="1"/>
      <c r="D570" s="2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2:26" ht="14.25" customHeight="1">
      <c r="B571" s="1"/>
      <c r="C571" s="1"/>
      <c r="D571" s="2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2:26" ht="14.25" customHeight="1">
      <c r="B572" s="1"/>
      <c r="C572" s="1"/>
      <c r="D572" s="2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2:26" ht="14.25" customHeight="1">
      <c r="B573" s="1"/>
      <c r="C573" s="1"/>
      <c r="D573" s="2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2:26" ht="14.25" customHeight="1">
      <c r="B574" s="1"/>
      <c r="C574" s="1"/>
      <c r="D574" s="2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2:26" ht="14.25" customHeight="1">
      <c r="B575" s="1"/>
      <c r="C575" s="1"/>
      <c r="D575" s="2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2:26" ht="14.25" customHeight="1">
      <c r="B576" s="1"/>
      <c r="C576" s="1"/>
      <c r="D576" s="2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2:26" ht="14.25" customHeight="1">
      <c r="B577" s="1"/>
      <c r="C577" s="1"/>
      <c r="D577" s="2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2:26" ht="14.25" customHeight="1">
      <c r="B578" s="1"/>
      <c r="C578" s="1"/>
      <c r="D578" s="2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2:26" ht="14.25" customHeight="1">
      <c r="B579" s="1"/>
      <c r="C579" s="1"/>
      <c r="D579" s="2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2:26" ht="14.25" customHeight="1">
      <c r="B580" s="1"/>
      <c r="C580" s="1"/>
      <c r="D580" s="2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2:26" ht="14.25" customHeight="1">
      <c r="B581" s="1"/>
      <c r="C581" s="1"/>
      <c r="D581" s="2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2:26" ht="14.25" customHeight="1">
      <c r="B582" s="1"/>
      <c r="C582" s="1"/>
      <c r="D582" s="2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2:26" ht="14.25" customHeight="1">
      <c r="B583" s="1"/>
      <c r="C583" s="1"/>
      <c r="D583" s="2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2:26" ht="14.25" customHeight="1">
      <c r="B584" s="1"/>
      <c r="C584" s="1"/>
      <c r="D584" s="2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2:26" ht="14.25" customHeight="1">
      <c r="B585" s="1"/>
      <c r="C585" s="1"/>
      <c r="D585" s="2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2:26" ht="14.25" customHeight="1">
      <c r="B586" s="1"/>
      <c r="C586" s="1"/>
      <c r="D586" s="2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2:26" ht="14.25" customHeight="1">
      <c r="B587" s="1"/>
      <c r="C587" s="1"/>
      <c r="D587" s="2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2:26" ht="14.25" customHeight="1">
      <c r="B588" s="1"/>
      <c r="C588" s="1"/>
      <c r="D588" s="2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2:26" ht="14.25" customHeight="1">
      <c r="B589" s="1"/>
      <c r="C589" s="1"/>
      <c r="D589" s="2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2:26" ht="14.25" customHeight="1">
      <c r="B590" s="1"/>
      <c r="C590" s="1"/>
      <c r="D590" s="2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2:26" ht="14.25" customHeight="1">
      <c r="B591" s="1"/>
      <c r="C591" s="1"/>
      <c r="D591" s="2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2:26" ht="14.25" customHeight="1">
      <c r="B592" s="1"/>
      <c r="C592" s="1"/>
      <c r="D592" s="2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2:26" ht="14.25" customHeight="1">
      <c r="B593" s="1"/>
      <c r="C593" s="1"/>
      <c r="D593" s="2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2:26" ht="14.25" customHeight="1">
      <c r="B594" s="1"/>
      <c r="C594" s="1"/>
      <c r="D594" s="2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2:26" ht="14.25" customHeight="1">
      <c r="B595" s="1"/>
      <c r="C595" s="1"/>
      <c r="D595" s="2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2:26" ht="14.25" customHeight="1">
      <c r="B596" s="1"/>
      <c r="C596" s="1"/>
      <c r="D596" s="2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2:26" ht="14.25" customHeight="1">
      <c r="B597" s="1"/>
      <c r="C597" s="1"/>
      <c r="D597" s="2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2:26" ht="14.25" customHeight="1">
      <c r="B598" s="1"/>
      <c r="C598" s="1"/>
      <c r="D598" s="2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2:26" ht="14.25" customHeight="1">
      <c r="B599" s="1"/>
      <c r="C599" s="1"/>
      <c r="D599" s="2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2:26" ht="14.25" customHeight="1">
      <c r="B600" s="1"/>
      <c r="C600" s="1"/>
      <c r="D600" s="2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2:26" ht="14.25" customHeight="1">
      <c r="B601" s="1"/>
      <c r="C601" s="1"/>
      <c r="D601" s="2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2:26" ht="14.25" customHeight="1">
      <c r="B602" s="1"/>
      <c r="C602" s="1"/>
      <c r="D602" s="2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2:26" ht="14.25" customHeight="1">
      <c r="B603" s="1"/>
      <c r="C603" s="1"/>
      <c r="D603" s="2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2:26" ht="14.25" customHeight="1">
      <c r="B604" s="1"/>
      <c r="C604" s="1"/>
      <c r="D604" s="2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2:26" ht="14.25" customHeight="1">
      <c r="B605" s="1"/>
      <c r="C605" s="1"/>
      <c r="D605" s="2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2:26" ht="14.25" customHeight="1">
      <c r="B606" s="1"/>
      <c r="C606" s="1"/>
      <c r="D606" s="2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2:26" ht="14.25" customHeight="1">
      <c r="B607" s="1"/>
      <c r="C607" s="1"/>
      <c r="D607" s="2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2:26" ht="14.25" customHeight="1">
      <c r="B608" s="1"/>
      <c r="C608" s="1"/>
      <c r="D608" s="2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2:26" ht="14.25" customHeight="1">
      <c r="B609" s="1"/>
      <c r="C609" s="1"/>
      <c r="D609" s="2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2:26" ht="14.25" customHeight="1">
      <c r="B610" s="1"/>
      <c r="C610" s="1"/>
      <c r="D610" s="2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2:26" ht="14.25" customHeight="1">
      <c r="B611" s="1"/>
      <c r="C611" s="1"/>
      <c r="D611" s="2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2:26" ht="14.25" customHeight="1">
      <c r="B612" s="1"/>
      <c r="C612" s="1"/>
      <c r="D612" s="2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2:26" ht="14.25" customHeight="1">
      <c r="B613" s="1"/>
      <c r="C613" s="1"/>
      <c r="D613" s="2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2:26" ht="14.25" customHeight="1">
      <c r="B614" s="1"/>
      <c r="C614" s="1"/>
      <c r="D614" s="2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2:26" ht="14.25" customHeight="1">
      <c r="B615" s="1"/>
      <c r="C615" s="1"/>
      <c r="D615" s="2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2:26" ht="14.25" customHeight="1">
      <c r="B616" s="1"/>
      <c r="C616" s="1"/>
      <c r="D616" s="2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2:26" ht="14.25" customHeight="1">
      <c r="B617" s="1"/>
      <c r="C617" s="1"/>
      <c r="D617" s="2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2:26" ht="14.25" customHeight="1">
      <c r="B618" s="1"/>
      <c r="C618" s="1"/>
      <c r="D618" s="2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2:26" ht="14.25" customHeight="1">
      <c r="B619" s="1"/>
      <c r="C619" s="1"/>
      <c r="D619" s="2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2:26" ht="14.25" customHeight="1">
      <c r="B620" s="1"/>
      <c r="C620" s="1"/>
      <c r="D620" s="2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2:26" ht="14.25" customHeight="1">
      <c r="B621" s="1"/>
      <c r="C621" s="1"/>
      <c r="D621" s="2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2:26" ht="14.25" customHeight="1">
      <c r="B622" s="1"/>
      <c r="C622" s="1"/>
      <c r="D622" s="2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2:26" ht="14.25" customHeight="1">
      <c r="B623" s="1"/>
      <c r="C623" s="1"/>
      <c r="D623" s="2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2:26" ht="14.25" customHeight="1">
      <c r="B624" s="1"/>
      <c r="C624" s="1"/>
      <c r="D624" s="2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2:26" ht="14.25" customHeight="1">
      <c r="B625" s="1"/>
      <c r="C625" s="1"/>
      <c r="D625" s="2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2:26" ht="14.25" customHeight="1">
      <c r="B626" s="1"/>
      <c r="C626" s="1"/>
      <c r="D626" s="2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2:26" ht="14.25" customHeight="1">
      <c r="B627" s="1"/>
      <c r="C627" s="1"/>
      <c r="D627" s="2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2:26" ht="14.25" customHeight="1">
      <c r="B628" s="1"/>
      <c r="C628" s="1"/>
      <c r="D628" s="2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2:26" ht="14.25" customHeight="1">
      <c r="B629" s="1"/>
      <c r="C629" s="1"/>
      <c r="D629" s="2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2:26" ht="14.25" customHeight="1">
      <c r="B630" s="1"/>
      <c r="C630" s="1"/>
      <c r="D630" s="2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2:26" ht="14.25" customHeight="1">
      <c r="B631" s="1"/>
      <c r="C631" s="1"/>
      <c r="D631" s="2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2:26" ht="14.25" customHeight="1">
      <c r="B632" s="1"/>
      <c r="C632" s="1"/>
      <c r="D632" s="2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2:26" ht="14.25" customHeight="1">
      <c r="B633" s="1"/>
      <c r="C633" s="1"/>
      <c r="D633" s="2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2:26" ht="14.25" customHeight="1">
      <c r="B634" s="1"/>
      <c r="C634" s="1"/>
      <c r="D634" s="2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2:26" ht="14.25" customHeight="1">
      <c r="B635" s="1"/>
      <c r="C635" s="1"/>
      <c r="D635" s="2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2:26" ht="14.25" customHeight="1">
      <c r="B636" s="1"/>
      <c r="C636" s="1"/>
      <c r="D636" s="2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2:26" ht="14.25" customHeight="1">
      <c r="B637" s="1"/>
      <c r="C637" s="1"/>
      <c r="D637" s="2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2:26" ht="14.25" customHeight="1">
      <c r="B638" s="1"/>
      <c r="C638" s="1"/>
      <c r="D638" s="2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2:26" ht="14.25" customHeight="1">
      <c r="B639" s="1"/>
      <c r="C639" s="1"/>
      <c r="D639" s="2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2:26" ht="14.25" customHeight="1">
      <c r="B640" s="1"/>
      <c r="C640" s="1"/>
      <c r="D640" s="2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2:26" ht="14.25" customHeight="1">
      <c r="B641" s="1"/>
      <c r="C641" s="1"/>
      <c r="D641" s="2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2:26" ht="14.25" customHeight="1">
      <c r="B642" s="1"/>
      <c r="C642" s="1"/>
      <c r="D642" s="2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2:26" ht="14.25" customHeight="1">
      <c r="B643" s="1"/>
      <c r="C643" s="1"/>
      <c r="D643" s="2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2:26" ht="14.25" customHeight="1">
      <c r="B644" s="1"/>
      <c r="C644" s="1"/>
      <c r="D644" s="2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2:26" ht="14.25" customHeight="1">
      <c r="B645" s="1"/>
      <c r="C645" s="1"/>
      <c r="D645" s="2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2:26" ht="14.25" customHeight="1">
      <c r="B646" s="1"/>
      <c r="C646" s="1"/>
      <c r="D646" s="2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2:26" ht="14.25" customHeight="1">
      <c r="B647" s="1"/>
      <c r="C647" s="1"/>
      <c r="D647" s="2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2:26" ht="14.25" customHeight="1">
      <c r="B648" s="1"/>
      <c r="C648" s="1"/>
      <c r="D648" s="2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2:26" ht="14.25" customHeight="1">
      <c r="B649" s="1"/>
      <c r="C649" s="1"/>
      <c r="D649" s="2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2:26" ht="14.25" customHeight="1">
      <c r="B650" s="1"/>
      <c r="C650" s="1"/>
      <c r="D650" s="2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2:26" ht="14.25" customHeight="1">
      <c r="B651" s="1"/>
      <c r="C651" s="1"/>
      <c r="D651" s="2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2:26" ht="14.25" customHeight="1">
      <c r="B652" s="1"/>
      <c r="C652" s="1"/>
      <c r="D652" s="2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2:26" ht="14.25" customHeight="1">
      <c r="B653" s="1"/>
      <c r="C653" s="1"/>
      <c r="D653" s="2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2:26" ht="14.25" customHeight="1">
      <c r="B654" s="1"/>
      <c r="C654" s="1"/>
      <c r="D654" s="2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2:26" ht="14.25" customHeight="1">
      <c r="B655" s="1"/>
      <c r="C655" s="1"/>
      <c r="D655" s="2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2:26" ht="14.25" customHeight="1">
      <c r="B656" s="1"/>
      <c r="C656" s="1"/>
      <c r="D656" s="2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2:26" ht="14.25" customHeight="1">
      <c r="B657" s="1"/>
      <c r="C657" s="1"/>
      <c r="D657" s="2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2:26" ht="14.25" customHeight="1">
      <c r="B658" s="1"/>
      <c r="C658" s="1"/>
      <c r="D658" s="2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2:26" ht="14.25" customHeight="1">
      <c r="B659" s="1"/>
      <c r="C659" s="1"/>
      <c r="D659" s="2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2:26" ht="14.25" customHeight="1">
      <c r="B660" s="1"/>
      <c r="C660" s="1"/>
      <c r="D660" s="2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2:26" ht="14.25" customHeight="1">
      <c r="B661" s="1"/>
      <c r="C661" s="1"/>
      <c r="D661" s="2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2:26" ht="14.25" customHeight="1">
      <c r="B662" s="1"/>
      <c r="C662" s="1"/>
      <c r="D662" s="2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2:26" ht="14.25" customHeight="1">
      <c r="B663" s="1"/>
      <c r="C663" s="1"/>
      <c r="D663" s="2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2:26" ht="14.25" customHeight="1">
      <c r="B664" s="1"/>
      <c r="C664" s="1"/>
      <c r="D664" s="2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2:26" ht="14.25" customHeight="1">
      <c r="B665" s="1"/>
      <c r="C665" s="1"/>
      <c r="D665" s="2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2:26" ht="14.25" customHeight="1">
      <c r="B666" s="1"/>
      <c r="C666" s="1"/>
      <c r="D666" s="2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2:26" ht="14.25" customHeight="1">
      <c r="B667" s="1"/>
      <c r="C667" s="1"/>
      <c r="D667" s="2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2:26" ht="14.25" customHeight="1">
      <c r="B668" s="1"/>
      <c r="C668" s="1"/>
      <c r="D668" s="2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2:26" ht="14.25" customHeight="1">
      <c r="B669" s="1"/>
      <c r="C669" s="1"/>
      <c r="D669" s="2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2:26" ht="14.25" customHeight="1">
      <c r="B670" s="1"/>
      <c r="C670" s="1"/>
      <c r="D670" s="2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2:26" ht="14.25" customHeight="1">
      <c r="B671" s="1"/>
      <c r="C671" s="1"/>
      <c r="D671" s="2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2:26" ht="14.25" customHeight="1">
      <c r="B672" s="1"/>
      <c r="C672" s="1"/>
      <c r="D672" s="2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2:26" ht="14.25" customHeight="1">
      <c r="B673" s="1"/>
      <c r="C673" s="1"/>
      <c r="D673" s="2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2:26" ht="14.25" customHeight="1">
      <c r="B674" s="1"/>
      <c r="C674" s="1"/>
      <c r="D674" s="2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2:26" ht="14.25" customHeight="1">
      <c r="B675" s="1"/>
      <c r="C675" s="1"/>
      <c r="D675" s="2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2:26" ht="14.25" customHeight="1">
      <c r="B676" s="1"/>
      <c r="C676" s="1"/>
      <c r="D676" s="2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2:26" ht="14.25" customHeight="1">
      <c r="B677" s="1"/>
      <c r="C677" s="1"/>
      <c r="D677" s="2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2:26" ht="14.25" customHeight="1">
      <c r="B678" s="1"/>
      <c r="C678" s="1"/>
      <c r="D678" s="2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2:26" ht="14.25" customHeight="1">
      <c r="B679" s="1"/>
      <c r="C679" s="1"/>
      <c r="D679" s="2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2:26" ht="14.25" customHeight="1">
      <c r="B680" s="1"/>
      <c r="C680" s="1"/>
      <c r="D680" s="2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2:26" ht="14.25" customHeight="1">
      <c r="B681" s="1"/>
      <c r="C681" s="1"/>
      <c r="D681" s="2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2:26" ht="14.25" customHeight="1">
      <c r="B682" s="1"/>
      <c r="C682" s="1"/>
      <c r="D682" s="2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2:26" ht="14.25" customHeight="1">
      <c r="B683" s="1"/>
      <c r="C683" s="1"/>
      <c r="D683" s="2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2:26" ht="14.25" customHeight="1">
      <c r="B684" s="1"/>
      <c r="C684" s="1"/>
      <c r="D684" s="2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2:26" ht="14.25" customHeight="1">
      <c r="B685" s="1"/>
      <c r="C685" s="1"/>
      <c r="D685" s="2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2:26" ht="14.25" customHeight="1">
      <c r="B686" s="1"/>
      <c r="C686" s="1"/>
      <c r="D686" s="2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2:26" ht="14.25" customHeight="1">
      <c r="B687" s="1"/>
      <c r="C687" s="1"/>
      <c r="D687" s="2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2:26" ht="14.25" customHeight="1">
      <c r="B688" s="1"/>
      <c r="C688" s="1"/>
      <c r="D688" s="2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2:26" ht="14.25" customHeight="1">
      <c r="B689" s="1"/>
      <c r="C689" s="1"/>
      <c r="D689" s="2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2:26" ht="14.25" customHeight="1">
      <c r="B690" s="1"/>
      <c r="C690" s="1"/>
      <c r="D690" s="2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2:26" ht="14.25" customHeight="1">
      <c r="B691" s="1"/>
      <c r="C691" s="1"/>
      <c r="D691" s="2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2:26" ht="14.25" customHeight="1">
      <c r="B692" s="1"/>
      <c r="C692" s="1"/>
      <c r="D692" s="2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2:26" ht="14.25" customHeight="1">
      <c r="B693" s="1"/>
      <c r="C693" s="1"/>
      <c r="D693" s="2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2:26" ht="14.25" customHeight="1">
      <c r="B694" s="1"/>
      <c r="C694" s="1"/>
      <c r="D694" s="2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2:26" ht="14.25" customHeight="1">
      <c r="B695" s="1"/>
      <c r="C695" s="1"/>
      <c r="D695" s="2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2:26" ht="14.25" customHeight="1">
      <c r="B696" s="1"/>
      <c r="C696" s="1"/>
      <c r="D696" s="2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2:26" ht="14.25" customHeight="1">
      <c r="B697" s="1"/>
      <c r="C697" s="1"/>
      <c r="D697" s="2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2:26" ht="14.25" customHeight="1">
      <c r="B698" s="1"/>
      <c r="C698" s="1"/>
      <c r="D698" s="2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2:26" ht="14.25" customHeight="1">
      <c r="B699" s="1"/>
      <c r="C699" s="1"/>
      <c r="D699" s="2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2:26" ht="14.25" customHeight="1">
      <c r="B700" s="1"/>
      <c r="C700" s="1"/>
      <c r="D700" s="2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2:26" ht="14.25" customHeight="1">
      <c r="B701" s="1"/>
      <c r="C701" s="1"/>
      <c r="D701" s="2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2:26" ht="14.25" customHeight="1">
      <c r="B702" s="1"/>
      <c r="C702" s="1"/>
      <c r="D702" s="2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2:26" ht="14.25" customHeight="1">
      <c r="B703" s="1"/>
      <c r="C703" s="1"/>
      <c r="D703" s="2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2:26" ht="14.25" customHeight="1">
      <c r="B704" s="1"/>
      <c r="C704" s="1"/>
      <c r="D704" s="2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2:26" ht="14.25" customHeight="1">
      <c r="B705" s="1"/>
      <c r="C705" s="1"/>
      <c r="D705" s="2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2:26" ht="14.25" customHeight="1">
      <c r="B706" s="1"/>
      <c r="C706" s="1"/>
      <c r="D706" s="2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2:26" ht="14.25" customHeight="1">
      <c r="B707" s="1"/>
      <c r="C707" s="1"/>
      <c r="D707" s="2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2:26" ht="14.25" customHeight="1">
      <c r="B708" s="1"/>
      <c r="C708" s="1"/>
      <c r="D708" s="2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2:26" ht="14.25" customHeight="1">
      <c r="B709" s="1"/>
      <c r="C709" s="1"/>
      <c r="D709" s="2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2:26" ht="14.25" customHeight="1">
      <c r="B710" s="1"/>
      <c r="C710" s="1"/>
      <c r="D710" s="2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2:26" ht="14.25" customHeight="1">
      <c r="B711" s="1"/>
      <c r="C711" s="1"/>
      <c r="D711" s="2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2:26" ht="14.25" customHeight="1">
      <c r="B712" s="1"/>
      <c r="C712" s="1"/>
      <c r="D712" s="2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2:26" ht="14.25" customHeight="1">
      <c r="B713" s="1"/>
      <c r="C713" s="1"/>
      <c r="D713" s="2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2:26" ht="14.25" customHeight="1">
      <c r="B714" s="1"/>
      <c r="C714" s="1"/>
      <c r="D714" s="2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2:26" ht="14.25" customHeight="1">
      <c r="B715" s="1"/>
      <c r="C715" s="1"/>
      <c r="D715" s="2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2:26" ht="14.25" customHeight="1">
      <c r="B716" s="1"/>
      <c r="C716" s="1"/>
      <c r="D716" s="2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2:26" ht="14.25" customHeight="1">
      <c r="B717" s="1"/>
      <c r="C717" s="1"/>
      <c r="D717" s="2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2:26" ht="14.25" customHeight="1">
      <c r="B718" s="1"/>
      <c r="C718" s="1"/>
      <c r="D718" s="2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2:26" ht="14.25" customHeight="1">
      <c r="B719" s="1"/>
      <c r="C719" s="1"/>
      <c r="D719" s="2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2:26" ht="14.25" customHeight="1">
      <c r="B720" s="1"/>
      <c r="C720" s="1"/>
      <c r="D720" s="2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2:26" ht="14.25" customHeight="1">
      <c r="B721" s="1"/>
      <c r="C721" s="1"/>
      <c r="D721" s="2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2:26" ht="14.25" customHeight="1">
      <c r="B722" s="1"/>
      <c r="C722" s="1"/>
      <c r="D722" s="2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2:26" ht="14.25" customHeight="1">
      <c r="B723" s="1"/>
      <c r="C723" s="1"/>
      <c r="D723" s="2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2:26" ht="14.25" customHeight="1">
      <c r="B724" s="1"/>
      <c r="C724" s="1"/>
      <c r="D724" s="2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2:26" ht="14.25" customHeight="1">
      <c r="B725" s="1"/>
      <c r="C725" s="1"/>
      <c r="D725" s="2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2:26" ht="14.25" customHeight="1">
      <c r="B726" s="1"/>
      <c r="C726" s="1"/>
      <c r="D726" s="2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2:26" ht="14.25" customHeight="1">
      <c r="B727" s="1"/>
      <c r="C727" s="1"/>
      <c r="D727" s="2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2:26" ht="14.25" customHeight="1">
      <c r="B728" s="1"/>
      <c r="C728" s="1"/>
      <c r="D728" s="2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2:26" ht="14.25" customHeight="1">
      <c r="B729" s="1"/>
      <c r="C729" s="1"/>
      <c r="D729" s="2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2:26" ht="14.25" customHeight="1">
      <c r="B730" s="1"/>
      <c r="C730" s="1"/>
      <c r="D730" s="2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2:26" ht="14.25" customHeight="1">
      <c r="B731" s="1"/>
      <c r="C731" s="1"/>
      <c r="D731" s="2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2:26" ht="14.25" customHeight="1">
      <c r="B732" s="1"/>
      <c r="C732" s="1"/>
      <c r="D732" s="2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2:26" ht="14.25" customHeight="1">
      <c r="B733" s="1"/>
      <c r="C733" s="1"/>
      <c r="D733" s="2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2:26" ht="14.25" customHeight="1">
      <c r="B734" s="1"/>
      <c r="C734" s="1"/>
      <c r="D734" s="2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2:26" ht="14.25" customHeight="1">
      <c r="B735" s="1"/>
      <c r="C735" s="1"/>
      <c r="D735" s="2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2:26" ht="14.25" customHeight="1">
      <c r="B736" s="1"/>
      <c r="C736" s="1"/>
      <c r="D736" s="2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2:26" ht="14.25" customHeight="1">
      <c r="B737" s="1"/>
      <c r="C737" s="1"/>
      <c r="D737" s="2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2:26" ht="14.25" customHeight="1">
      <c r="B738" s="1"/>
      <c r="C738" s="1"/>
      <c r="D738" s="2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2:26" ht="14.25" customHeight="1">
      <c r="B739" s="1"/>
      <c r="C739" s="1"/>
      <c r="D739" s="2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2:26" ht="14.25" customHeight="1">
      <c r="B740" s="1"/>
      <c r="C740" s="1"/>
      <c r="D740" s="2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2:26" ht="14.25" customHeight="1">
      <c r="B741" s="1"/>
      <c r="C741" s="1"/>
      <c r="D741" s="2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2:26" ht="14.25" customHeight="1">
      <c r="B742" s="1"/>
      <c r="C742" s="1"/>
      <c r="D742" s="2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2:26" ht="14.25" customHeight="1">
      <c r="B743" s="1"/>
      <c r="C743" s="1"/>
      <c r="D743" s="2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2:26" ht="14.25" customHeight="1">
      <c r="B744" s="1"/>
      <c r="C744" s="1"/>
      <c r="D744" s="2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2:26" ht="14.25" customHeight="1">
      <c r="B745" s="1"/>
      <c r="C745" s="1"/>
      <c r="D745" s="2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2:26" ht="14.25" customHeight="1">
      <c r="B746" s="1"/>
      <c r="C746" s="1"/>
      <c r="D746" s="2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2:26" ht="14.25" customHeight="1">
      <c r="B747" s="1"/>
      <c r="C747" s="1"/>
      <c r="D747" s="2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2:26" ht="14.25" customHeight="1">
      <c r="B748" s="1"/>
      <c r="C748" s="1"/>
      <c r="D748" s="2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2:26" ht="14.25" customHeight="1">
      <c r="B749" s="1"/>
      <c r="C749" s="1"/>
      <c r="D749" s="2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2:26" ht="14.25" customHeight="1">
      <c r="B750" s="1"/>
      <c r="C750" s="1"/>
      <c r="D750" s="2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2:26" ht="14.25" customHeight="1">
      <c r="B751" s="1"/>
      <c r="C751" s="1"/>
      <c r="D751" s="2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2:26" ht="14.25" customHeight="1">
      <c r="B752" s="1"/>
      <c r="C752" s="1"/>
      <c r="D752" s="2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2:26" ht="14.25" customHeight="1">
      <c r="B753" s="1"/>
      <c r="C753" s="1"/>
      <c r="D753" s="2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2:26" ht="14.25" customHeight="1">
      <c r="B754" s="1"/>
      <c r="C754" s="1"/>
      <c r="D754" s="2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2:26" ht="14.25" customHeight="1">
      <c r="B755" s="1"/>
      <c r="C755" s="1"/>
      <c r="D755" s="2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2:26" ht="14.25" customHeight="1">
      <c r="B756" s="1"/>
      <c r="C756" s="1"/>
      <c r="D756" s="2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2:26" ht="14.25" customHeight="1">
      <c r="B757" s="1"/>
      <c r="C757" s="1"/>
      <c r="D757" s="2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2:26" ht="14.25" customHeight="1">
      <c r="B758" s="1"/>
      <c r="C758" s="1"/>
      <c r="D758" s="2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2:26" ht="14.25" customHeight="1">
      <c r="B759" s="1"/>
      <c r="C759" s="1"/>
      <c r="D759" s="2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2:26" ht="14.25" customHeight="1">
      <c r="B760" s="1"/>
      <c r="C760" s="1"/>
      <c r="D760" s="2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2:26" ht="14.25" customHeight="1">
      <c r="B761" s="1"/>
      <c r="C761" s="1"/>
      <c r="D761" s="2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2:26" ht="14.25" customHeight="1">
      <c r="B762" s="1"/>
      <c r="C762" s="1"/>
      <c r="D762" s="2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2:26" ht="14.25" customHeight="1">
      <c r="B763" s="1"/>
      <c r="C763" s="1"/>
      <c r="D763" s="2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2:26" ht="14.25" customHeight="1">
      <c r="B764" s="1"/>
      <c r="C764" s="1"/>
      <c r="D764" s="2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2:26" ht="14.25" customHeight="1">
      <c r="B765" s="1"/>
      <c r="C765" s="1"/>
      <c r="D765" s="2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2:26" ht="14.25" customHeight="1">
      <c r="B766" s="1"/>
      <c r="C766" s="1"/>
      <c r="D766" s="2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2:26" ht="14.25" customHeight="1">
      <c r="B767" s="1"/>
      <c r="C767" s="1"/>
      <c r="D767" s="2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2:26" ht="14.25" customHeight="1">
      <c r="B768" s="1"/>
      <c r="C768" s="1"/>
      <c r="D768" s="2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2:26" ht="14.25" customHeight="1">
      <c r="B769" s="1"/>
      <c r="C769" s="1"/>
      <c r="D769" s="2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2:26" ht="14.25" customHeight="1">
      <c r="B770" s="1"/>
      <c r="C770" s="1"/>
      <c r="D770" s="2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2:26" ht="14.25" customHeight="1">
      <c r="B771" s="1"/>
      <c r="C771" s="1"/>
      <c r="D771" s="2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2:26" ht="14.25" customHeight="1">
      <c r="B772" s="1"/>
      <c r="C772" s="1"/>
      <c r="D772" s="2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2:26" ht="14.25" customHeight="1">
      <c r="B773" s="1"/>
      <c r="C773" s="1"/>
      <c r="D773" s="2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2:26" ht="14.25" customHeight="1">
      <c r="B774" s="1"/>
      <c r="C774" s="1"/>
      <c r="D774" s="2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2:26" ht="14.25" customHeight="1">
      <c r="B775" s="1"/>
      <c r="C775" s="1"/>
      <c r="D775" s="2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2:26" ht="14.25" customHeight="1">
      <c r="B776" s="1"/>
      <c r="C776" s="1"/>
      <c r="D776" s="2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2:26" ht="14.25" customHeight="1">
      <c r="B777" s="1"/>
      <c r="C777" s="1"/>
      <c r="D777" s="2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2:26" ht="14.25" customHeight="1">
      <c r="B778" s="1"/>
      <c r="C778" s="1"/>
      <c r="D778" s="2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2:26" ht="14.25" customHeight="1">
      <c r="B779" s="1"/>
      <c r="C779" s="1"/>
      <c r="D779" s="2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2:26" ht="14.25" customHeight="1">
      <c r="B780" s="1"/>
      <c r="C780" s="1"/>
      <c r="D780" s="2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2:26" ht="14.25" customHeight="1">
      <c r="B781" s="1"/>
      <c r="C781" s="1"/>
      <c r="D781" s="2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2:26" ht="14.25" customHeight="1">
      <c r="B782" s="1"/>
      <c r="C782" s="1"/>
      <c r="D782" s="2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2:26" ht="14.25" customHeight="1">
      <c r="B783" s="1"/>
      <c r="C783" s="1"/>
      <c r="D783" s="2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2:26" ht="14.25" customHeight="1">
      <c r="B784" s="1"/>
      <c r="C784" s="1"/>
      <c r="D784" s="2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2:26" ht="14.25" customHeight="1">
      <c r="B785" s="1"/>
      <c r="C785" s="1"/>
      <c r="D785" s="2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2:26" ht="14.25" customHeight="1">
      <c r="B786" s="1"/>
      <c r="C786" s="1"/>
      <c r="D786" s="2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2:26" ht="14.25" customHeight="1">
      <c r="B787" s="1"/>
      <c r="C787" s="1"/>
      <c r="D787" s="2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2:26" ht="14.25" customHeight="1">
      <c r="B788" s="1"/>
      <c r="C788" s="1"/>
      <c r="D788" s="2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2:26" ht="14.25" customHeight="1">
      <c r="B789" s="1"/>
      <c r="C789" s="1"/>
      <c r="D789" s="2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2:26" ht="14.25" customHeight="1">
      <c r="B790" s="1"/>
      <c r="C790" s="1"/>
      <c r="D790" s="2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2:26" ht="14.25" customHeight="1">
      <c r="B791" s="1"/>
      <c r="C791" s="1"/>
      <c r="D791" s="2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2:26" ht="14.25" customHeight="1">
      <c r="B792" s="1"/>
      <c r="C792" s="1"/>
      <c r="D792" s="2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2:26" ht="14.25" customHeight="1">
      <c r="B793" s="1"/>
      <c r="C793" s="1"/>
      <c r="D793" s="2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2:26" ht="14.25" customHeight="1">
      <c r="B794" s="1"/>
      <c r="C794" s="1"/>
      <c r="D794" s="2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2:26" ht="14.25" customHeight="1">
      <c r="B795" s="1"/>
      <c r="C795" s="1"/>
      <c r="D795" s="2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2:26" ht="14.25" customHeight="1">
      <c r="B796" s="1"/>
      <c r="C796" s="1"/>
      <c r="D796" s="2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2:26" ht="14.25" customHeight="1">
      <c r="B797" s="1"/>
      <c r="C797" s="1"/>
      <c r="D797" s="2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2:26" ht="14.25" customHeight="1">
      <c r="B798" s="1"/>
      <c r="C798" s="1"/>
      <c r="D798" s="2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2:26" ht="14.25" customHeight="1">
      <c r="B799" s="1"/>
      <c r="C799" s="1"/>
      <c r="D799" s="2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2:26" ht="14.25" customHeight="1">
      <c r="B800" s="1"/>
      <c r="C800" s="1"/>
      <c r="D800" s="2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2:26" ht="14.25" customHeight="1">
      <c r="B801" s="1"/>
      <c r="C801" s="1"/>
      <c r="D801" s="2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2:26" ht="14.25" customHeight="1">
      <c r="B802" s="1"/>
      <c r="C802" s="1"/>
      <c r="D802" s="2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2:26" ht="14.25" customHeight="1">
      <c r="B803" s="1"/>
      <c r="C803" s="1"/>
      <c r="D803" s="2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2:26" ht="14.25" customHeight="1">
      <c r="B804" s="1"/>
      <c r="C804" s="1"/>
      <c r="D804" s="2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2:26" ht="14.25" customHeight="1">
      <c r="B805" s="1"/>
      <c r="C805" s="1"/>
      <c r="D805" s="2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2:26" ht="14.25" customHeight="1">
      <c r="B806" s="1"/>
      <c r="C806" s="1"/>
      <c r="D806" s="2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2:26" ht="14.25" customHeight="1">
      <c r="B807" s="1"/>
      <c r="C807" s="1"/>
      <c r="D807" s="2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2:26" ht="14.25" customHeight="1">
      <c r="B808" s="1"/>
      <c r="C808" s="1"/>
      <c r="D808" s="2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2:26" ht="14.25" customHeight="1">
      <c r="B809" s="1"/>
      <c r="C809" s="1"/>
      <c r="D809" s="2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2:26" ht="14.25" customHeight="1">
      <c r="B810" s="1"/>
      <c r="C810" s="1"/>
      <c r="D810" s="2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2:26" ht="14.25" customHeight="1">
      <c r="B811" s="1"/>
      <c r="C811" s="1"/>
      <c r="D811" s="2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2:26" ht="14.25" customHeight="1">
      <c r="B812" s="1"/>
      <c r="C812" s="1"/>
      <c r="D812" s="2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2:26" ht="14.25" customHeight="1">
      <c r="B813" s="1"/>
      <c r="C813" s="1"/>
      <c r="D813" s="2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2:26" ht="14.25" customHeight="1">
      <c r="B814" s="1"/>
      <c r="C814" s="1"/>
      <c r="D814" s="2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2:26" ht="14.25" customHeight="1">
      <c r="B815" s="1"/>
      <c r="C815" s="1"/>
      <c r="D815" s="2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2:26" ht="14.25" customHeight="1">
      <c r="B816" s="1"/>
      <c r="C816" s="1"/>
      <c r="D816" s="2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2:26" ht="14.25" customHeight="1">
      <c r="B817" s="1"/>
      <c r="C817" s="1"/>
      <c r="D817" s="2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2:26" ht="14.25" customHeight="1">
      <c r="B818" s="1"/>
      <c r="C818" s="1"/>
      <c r="D818" s="2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2:26" ht="14.25" customHeight="1">
      <c r="B819" s="1"/>
      <c r="C819" s="1"/>
      <c r="D819" s="2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2:26" ht="14.25" customHeight="1">
      <c r="B820" s="1"/>
      <c r="C820" s="1"/>
      <c r="D820" s="2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2:26" ht="14.25" customHeight="1">
      <c r="B821" s="1"/>
      <c r="C821" s="1"/>
      <c r="D821" s="2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2:26" ht="14.25" customHeight="1">
      <c r="B822" s="1"/>
      <c r="C822" s="1"/>
      <c r="D822" s="2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2:26" ht="14.25" customHeight="1">
      <c r="B823" s="1"/>
      <c r="C823" s="1"/>
      <c r="D823" s="2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2:26" ht="14.25" customHeight="1">
      <c r="B824" s="1"/>
      <c r="C824" s="1"/>
      <c r="D824" s="2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2:26" ht="14.25" customHeight="1">
      <c r="B825" s="1"/>
      <c r="C825" s="1"/>
      <c r="D825" s="2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2:26" ht="14.25" customHeight="1">
      <c r="B826" s="1"/>
      <c r="C826" s="1"/>
      <c r="D826" s="2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2:26" ht="14.25" customHeight="1">
      <c r="B827" s="1"/>
      <c r="C827" s="1"/>
      <c r="D827" s="2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2:26" ht="14.25" customHeight="1">
      <c r="B828" s="1"/>
      <c r="C828" s="1"/>
      <c r="D828" s="2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2:26" ht="14.25" customHeight="1">
      <c r="B829" s="1"/>
      <c r="C829" s="1"/>
      <c r="D829" s="2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2:26" ht="14.25" customHeight="1">
      <c r="B830" s="1"/>
      <c r="C830" s="1"/>
      <c r="D830" s="2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2:26" ht="14.25" customHeight="1">
      <c r="B831" s="1"/>
      <c r="C831" s="1"/>
      <c r="D831" s="2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2:26" ht="14.25" customHeight="1">
      <c r="B832" s="1"/>
      <c r="C832" s="1"/>
      <c r="D832" s="2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2:26" ht="14.25" customHeight="1">
      <c r="B833" s="1"/>
      <c r="C833" s="1"/>
      <c r="D833" s="2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2:26" ht="14.25" customHeight="1">
      <c r="B834" s="1"/>
      <c r="C834" s="1"/>
      <c r="D834" s="2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2:26" ht="14.25" customHeight="1">
      <c r="B835" s="1"/>
      <c r="C835" s="1"/>
      <c r="D835" s="2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2:26" ht="14.25" customHeight="1">
      <c r="B836" s="1"/>
      <c r="C836" s="1"/>
      <c r="D836" s="2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2:26" ht="14.25" customHeight="1">
      <c r="B837" s="1"/>
      <c r="C837" s="1"/>
      <c r="D837" s="2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2:26" ht="14.25" customHeight="1">
      <c r="B838" s="1"/>
      <c r="C838" s="1"/>
      <c r="D838" s="2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2:26" ht="14.25" customHeight="1">
      <c r="B839" s="1"/>
      <c r="C839" s="1"/>
      <c r="D839" s="2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2:26" ht="14.25" customHeight="1">
      <c r="B840" s="1"/>
      <c r="C840" s="1"/>
      <c r="D840" s="2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2:26" ht="14.25" customHeight="1">
      <c r="B841" s="1"/>
      <c r="C841" s="1"/>
      <c r="D841" s="2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2:26" ht="14.25" customHeight="1">
      <c r="B842" s="1"/>
      <c r="C842" s="1"/>
      <c r="D842" s="2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2:26" ht="14.25" customHeight="1">
      <c r="B843" s="1"/>
      <c r="C843" s="1"/>
      <c r="D843" s="2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2:26" ht="14.25" customHeight="1">
      <c r="B844" s="1"/>
      <c r="C844" s="1"/>
      <c r="D844" s="2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2:26" ht="14.25" customHeight="1">
      <c r="B845" s="1"/>
      <c r="C845" s="1"/>
      <c r="D845" s="2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2:26" ht="14.25" customHeight="1">
      <c r="B846" s="1"/>
      <c r="C846" s="1"/>
      <c r="D846" s="2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2:26" ht="14.25" customHeight="1">
      <c r="B847" s="1"/>
      <c r="C847" s="1"/>
      <c r="D847" s="2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2:26" ht="14.25" customHeight="1">
      <c r="B848" s="1"/>
      <c r="C848" s="1"/>
      <c r="D848" s="2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2:26" ht="14.25" customHeight="1">
      <c r="B849" s="1"/>
      <c r="C849" s="1"/>
      <c r="D849" s="2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2:26" ht="14.25" customHeight="1">
      <c r="B850" s="1"/>
      <c r="C850" s="1"/>
      <c r="D850" s="2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2:26" ht="14.25" customHeight="1">
      <c r="B851" s="1"/>
      <c r="C851" s="1"/>
      <c r="D851" s="2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2:26" ht="14.25" customHeight="1">
      <c r="B852" s="1"/>
      <c r="C852" s="1"/>
      <c r="D852" s="2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2:26" ht="14.25" customHeight="1">
      <c r="B853" s="1"/>
      <c r="C853" s="1"/>
      <c r="D853" s="2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2:26" ht="14.25" customHeight="1">
      <c r="B854" s="1"/>
      <c r="C854" s="1"/>
      <c r="D854" s="2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2:26" ht="14.25" customHeight="1">
      <c r="B855" s="1"/>
      <c r="C855" s="1"/>
      <c r="D855" s="2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2:26" ht="14.25" customHeight="1">
      <c r="B856" s="1"/>
      <c r="C856" s="1"/>
      <c r="D856" s="2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2:26" ht="14.25" customHeight="1">
      <c r="B857" s="1"/>
      <c r="C857" s="1"/>
      <c r="D857" s="2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2:26" ht="14.25" customHeight="1">
      <c r="B858" s="1"/>
      <c r="C858" s="1"/>
      <c r="D858" s="2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2:26" ht="14.25" customHeight="1">
      <c r="B859" s="1"/>
      <c r="C859" s="1"/>
      <c r="D859" s="2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2:26" ht="14.25" customHeight="1">
      <c r="B860" s="1"/>
      <c r="C860" s="1"/>
      <c r="D860" s="2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2:26" ht="14.25" customHeight="1">
      <c r="B861" s="1"/>
      <c r="C861" s="1"/>
      <c r="D861" s="2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2:26" ht="14.25" customHeight="1">
      <c r="B862" s="1"/>
      <c r="C862" s="1"/>
      <c r="D862" s="2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2:26" ht="14.25" customHeight="1">
      <c r="B863" s="1"/>
      <c r="C863" s="1"/>
      <c r="D863" s="2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2:26" ht="14.25" customHeight="1">
      <c r="B864" s="1"/>
      <c r="C864" s="1"/>
      <c r="D864" s="2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2:26" ht="14.25" customHeight="1">
      <c r="B865" s="1"/>
      <c r="C865" s="1"/>
      <c r="D865" s="2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2:26" ht="14.25" customHeight="1">
      <c r="B866" s="1"/>
      <c r="C866" s="1"/>
      <c r="D866" s="2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2:26" ht="14.25" customHeight="1">
      <c r="B867" s="1"/>
      <c r="C867" s="1"/>
      <c r="D867" s="2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2:26" ht="14.25" customHeight="1">
      <c r="B868" s="1"/>
      <c r="C868" s="1"/>
      <c r="D868" s="2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2:26" ht="14.25" customHeight="1">
      <c r="B869" s="1"/>
      <c r="C869" s="1"/>
      <c r="D869" s="2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2:26" ht="14.25" customHeight="1">
      <c r="B870" s="1"/>
      <c r="C870" s="1"/>
      <c r="D870" s="2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2:26" ht="14.25" customHeight="1">
      <c r="B871" s="1"/>
      <c r="C871" s="1"/>
      <c r="D871" s="2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2:26" ht="14.25" customHeight="1">
      <c r="B872" s="1"/>
      <c r="C872" s="1"/>
      <c r="D872" s="2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2:26" ht="14.25" customHeight="1">
      <c r="B873" s="1"/>
      <c r="C873" s="1"/>
      <c r="D873" s="2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2:26" ht="14.25" customHeight="1">
      <c r="B874" s="1"/>
      <c r="C874" s="1"/>
      <c r="D874" s="2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2:26" ht="14.25" customHeight="1">
      <c r="B875" s="1"/>
      <c r="C875" s="1"/>
      <c r="D875" s="2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2:26" ht="14.25" customHeight="1">
      <c r="B876" s="1"/>
      <c r="C876" s="1"/>
      <c r="D876" s="2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2:26" ht="14.25" customHeight="1">
      <c r="B877" s="1"/>
      <c r="C877" s="1"/>
      <c r="D877" s="2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2:26" ht="14.25" customHeight="1">
      <c r="B878" s="1"/>
      <c r="C878" s="1"/>
      <c r="D878" s="2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2:26" ht="14.25" customHeight="1">
      <c r="B879" s="1"/>
      <c r="C879" s="1"/>
      <c r="D879" s="2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2:26" ht="14.25" customHeight="1">
      <c r="B880" s="1"/>
      <c r="C880" s="1"/>
      <c r="D880" s="2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2:26" ht="14.25" customHeight="1">
      <c r="B881" s="1"/>
      <c r="C881" s="1"/>
      <c r="D881" s="2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2:26" ht="14.25" customHeight="1">
      <c r="B882" s="1"/>
      <c r="C882" s="1"/>
      <c r="D882" s="2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2:26" ht="14.25" customHeight="1">
      <c r="B883" s="1"/>
      <c r="C883" s="1"/>
      <c r="D883" s="2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2:26" ht="14.25" customHeight="1">
      <c r="B884" s="1"/>
      <c r="C884" s="1"/>
      <c r="D884" s="2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2:26" ht="14.25" customHeight="1">
      <c r="B885" s="1"/>
      <c r="C885" s="1"/>
      <c r="D885" s="2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2:26" ht="14.25" customHeight="1">
      <c r="B886" s="1"/>
      <c r="C886" s="1"/>
      <c r="D886" s="2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2:26" ht="14.25" customHeight="1">
      <c r="B887" s="1"/>
      <c r="C887" s="1"/>
      <c r="D887" s="2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2:26" ht="14.25" customHeight="1">
      <c r="B888" s="1"/>
      <c r="C888" s="1"/>
      <c r="D888" s="2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2:26" ht="14.25" customHeight="1">
      <c r="B889" s="1"/>
      <c r="C889" s="1"/>
      <c r="D889" s="2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2:26" ht="14.25" customHeight="1">
      <c r="B890" s="1"/>
      <c r="C890" s="1"/>
      <c r="D890" s="2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2:26" ht="14.25" customHeight="1">
      <c r="B891" s="1"/>
      <c r="C891" s="1"/>
      <c r="D891" s="2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2:26" ht="14.25" customHeight="1">
      <c r="B892" s="1"/>
      <c r="C892" s="1"/>
      <c r="D892" s="2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2:26" ht="14.25" customHeight="1">
      <c r="B893" s="1"/>
      <c r="C893" s="1"/>
      <c r="D893" s="2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2:26" ht="14.25" customHeight="1">
      <c r="B894" s="1"/>
      <c r="C894" s="1"/>
      <c r="D894" s="2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2:26" ht="14.25" customHeight="1">
      <c r="B895" s="1"/>
      <c r="C895" s="1"/>
      <c r="D895" s="2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2:26" ht="14.25" customHeight="1">
      <c r="B896" s="1"/>
      <c r="C896" s="1"/>
      <c r="D896" s="2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2:26" ht="14.25" customHeight="1">
      <c r="B897" s="1"/>
      <c r="C897" s="1"/>
      <c r="D897" s="2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2:26" ht="14.25" customHeight="1">
      <c r="B898" s="1"/>
      <c r="C898" s="1"/>
      <c r="D898" s="2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2:26" ht="14.25" customHeight="1">
      <c r="B899" s="1"/>
      <c r="C899" s="1"/>
      <c r="D899" s="2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2:26" ht="14.25" customHeight="1">
      <c r="B900" s="1"/>
      <c r="C900" s="1"/>
      <c r="D900" s="2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2:26" ht="14.25" customHeight="1">
      <c r="B901" s="1"/>
      <c r="C901" s="1"/>
      <c r="D901" s="2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2:26" ht="14.25" customHeight="1">
      <c r="B902" s="1"/>
      <c r="C902" s="1"/>
      <c r="D902" s="2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2:26" ht="14.25" customHeight="1">
      <c r="B903" s="1"/>
      <c r="C903" s="1"/>
      <c r="D903" s="2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2:26" ht="14.25" customHeight="1">
      <c r="B904" s="1"/>
      <c r="C904" s="1"/>
      <c r="D904" s="2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2:26" ht="14.25" customHeight="1">
      <c r="B905" s="1"/>
      <c r="C905" s="1"/>
      <c r="D905" s="2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2:26" ht="14.25" customHeight="1">
      <c r="B906" s="1"/>
      <c r="C906" s="1"/>
      <c r="D906" s="2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2:26" ht="14.25" customHeight="1">
      <c r="B907" s="1"/>
      <c r="C907" s="1"/>
      <c r="D907" s="2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2:26" ht="14.25" customHeight="1">
      <c r="B908" s="1"/>
      <c r="C908" s="1"/>
      <c r="D908" s="2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2:26" ht="14.25" customHeight="1">
      <c r="B909" s="1"/>
      <c r="C909" s="1"/>
      <c r="D909" s="2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2:26" ht="14.25" customHeight="1">
      <c r="B910" s="1"/>
      <c r="C910" s="1"/>
      <c r="D910" s="2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2:26" ht="14.25" customHeight="1">
      <c r="B911" s="1"/>
      <c r="C911" s="1"/>
      <c r="D911" s="2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2:26" ht="14.25" customHeight="1">
      <c r="B912" s="1"/>
      <c r="C912" s="1"/>
      <c r="D912" s="2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2:26" ht="14.25" customHeight="1">
      <c r="B913" s="1"/>
      <c r="C913" s="1"/>
      <c r="D913" s="2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2:26" ht="14.25" customHeight="1">
      <c r="B914" s="1"/>
      <c r="C914" s="1"/>
      <c r="D914" s="2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2:26" ht="14.25" customHeight="1">
      <c r="B915" s="1"/>
      <c r="C915" s="1"/>
      <c r="D915" s="2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2:26" ht="14.25" customHeight="1">
      <c r="B916" s="1"/>
      <c r="C916" s="1"/>
      <c r="D916" s="2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2:26" ht="14.25" customHeight="1">
      <c r="B917" s="1"/>
      <c r="C917" s="1"/>
      <c r="D917" s="2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2:26" ht="14.25" customHeight="1">
      <c r="B918" s="1"/>
      <c r="C918" s="1"/>
      <c r="D918" s="2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2:26" ht="14.25" customHeight="1">
      <c r="B919" s="1"/>
      <c r="C919" s="1"/>
      <c r="D919" s="2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2:26" ht="14.25" customHeight="1">
      <c r="B920" s="1"/>
      <c r="C920" s="1"/>
      <c r="D920" s="2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2:26" ht="14.25" customHeight="1">
      <c r="B921" s="1"/>
      <c r="C921" s="1"/>
      <c r="D921" s="2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2:26" ht="14.25" customHeight="1">
      <c r="B922" s="1"/>
      <c r="C922" s="1"/>
      <c r="D922" s="2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2:26" ht="14.25" customHeight="1">
      <c r="B923" s="1"/>
      <c r="C923" s="1"/>
      <c r="D923" s="2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2:26" ht="14.25" customHeight="1">
      <c r="B924" s="1"/>
      <c r="C924" s="1"/>
      <c r="D924" s="2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2:26" ht="14.25" customHeight="1">
      <c r="B925" s="1"/>
      <c r="C925" s="1"/>
      <c r="D925" s="2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2:26" ht="14.25" customHeight="1">
      <c r="B926" s="1"/>
      <c r="C926" s="1"/>
      <c r="D926" s="2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2:26" ht="14.25" customHeight="1">
      <c r="B927" s="1"/>
      <c r="C927" s="1"/>
      <c r="D927" s="2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2:26" ht="14.25" customHeight="1">
      <c r="B928" s="1"/>
      <c r="C928" s="1"/>
      <c r="D928" s="2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2:26" ht="14.25" customHeight="1">
      <c r="B929" s="1"/>
      <c r="C929" s="1"/>
      <c r="D929" s="2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2:26" ht="14.25" customHeight="1">
      <c r="B930" s="1"/>
      <c r="C930" s="1"/>
      <c r="D930" s="2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2:26" ht="14.25" customHeight="1">
      <c r="B931" s="1"/>
      <c r="C931" s="1"/>
      <c r="D931" s="2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2:26" ht="14.25" customHeight="1">
      <c r="B932" s="1"/>
      <c r="C932" s="1"/>
      <c r="D932" s="2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2:26" ht="14.25" customHeight="1">
      <c r="B933" s="1"/>
      <c r="C933" s="1"/>
      <c r="D933" s="2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2:26" ht="14.25" customHeight="1">
      <c r="B934" s="1"/>
      <c r="C934" s="1"/>
      <c r="D934" s="2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2:26" ht="14.25" customHeight="1">
      <c r="B935" s="1"/>
      <c r="C935" s="1"/>
      <c r="D935" s="2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2:26" ht="14.25" customHeight="1">
      <c r="B936" s="1"/>
      <c r="C936" s="1"/>
      <c r="D936" s="2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2:26" ht="14.25" customHeight="1">
      <c r="B937" s="1"/>
      <c r="C937" s="1"/>
      <c r="D937" s="2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2:26" ht="14.25" customHeight="1">
      <c r="B938" s="1"/>
      <c r="C938" s="1"/>
      <c r="D938" s="2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2:26" ht="14.25" customHeight="1">
      <c r="B939" s="1"/>
      <c r="C939" s="1"/>
      <c r="D939" s="2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2:26" ht="14.25" customHeight="1">
      <c r="B940" s="1"/>
      <c r="C940" s="1"/>
      <c r="D940" s="2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2:26" ht="14.25" customHeight="1">
      <c r="B941" s="1"/>
      <c r="C941" s="1"/>
      <c r="D941" s="2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2:26" ht="14.25" customHeight="1">
      <c r="B942" s="1"/>
      <c r="C942" s="1"/>
      <c r="D942" s="2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2:26" ht="14.25" customHeight="1">
      <c r="B943" s="1"/>
      <c r="C943" s="1"/>
      <c r="D943" s="2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2:26" ht="14.25" customHeight="1">
      <c r="B944" s="1"/>
      <c r="C944" s="1"/>
      <c r="D944" s="2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2:26" ht="14.25" customHeight="1">
      <c r="B945" s="1"/>
      <c r="C945" s="1"/>
      <c r="D945" s="2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2:26" ht="14.25" customHeight="1">
      <c r="B946" s="1"/>
      <c r="C946" s="1"/>
      <c r="D946" s="2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2:26" ht="14.25" customHeight="1">
      <c r="B947" s="1"/>
      <c r="C947" s="1"/>
      <c r="D947" s="2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2:26" ht="14.25" customHeight="1">
      <c r="B948" s="1"/>
      <c r="C948" s="1"/>
      <c r="D948" s="2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2:26" ht="14.25" customHeight="1">
      <c r="B949" s="1"/>
      <c r="C949" s="1"/>
      <c r="D949" s="2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2:26" ht="14.25" customHeight="1">
      <c r="B950" s="1"/>
      <c r="C950" s="1"/>
      <c r="D950" s="2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2:26" ht="14.25" customHeight="1">
      <c r="B951" s="1"/>
      <c r="C951" s="1"/>
      <c r="D951" s="2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2:26" ht="14.25" customHeight="1">
      <c r="B952" s="1"/>
      <c r="C952" s="1"/>
      <c r="D952" s="2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2:26" ht="14.25" customHeight="1">
      <c r="B953" s="1"/>
      <c r="C953" s="1"/>
      <c r="D953" s="2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2:26" ht="14.25" customHeight="1">
      <c r="B954" s="1"/>
      <c r="C954" s="1"/>
      <c r="D954" s="2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2:26" ht="14.25" customHeight="1">
      <c r="B955" s="1"/>
      <c r="C955" s="1"/>
      <c r="D955" s="2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2:26" ht="14.25" customHeight="1">
      <c r="B956" s="1"/>
      <c r="C956" s="1"/>
      <c r="D956" s="2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2:26" ht="14.25" customHeight="1">
      <c r="B957" s="1"/>
      <c r="C957" s="1"/>
      <c r="D957" s="2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2:26" ht="14.25" customHeight="1">
      <c r="B958" s="1"/>
      <c r="C958" s="1"/>
      <c r="D958" s="2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2:26" ht="14.25" customHeight="1">
      <c r="B959" s="1"/>
      <c r="C959" s="1"/>
      <c r="D959" s="2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2:26" ht="14.25" customHeight="1">
      <c r="B960" s="1"/>
      <c r="C960" s="1"/>
      <c r="D960" s="2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2:26" ht="14.25" customHeight="1">
      <c r="B961" s="1"/>
      <c r="C961" s="1"/>
      <c r="D961" s="2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2:26" ht="14.25" customHeight="1">
      <c r="B962" s="1"/>
      <c r="C962" s="1"/>
      <c r="D962" s="2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2:26" ht="14.25" customHeight="1">
      <c r="B963" s="1"/>
      <c r="C963" s="1"/>
      <c r="D963" s="2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2:26" ht="14.25" customHeight="1">
      <c r="B964" s="1"/>
      <c r="C964" s="1"/>
      <c r="D964" s="2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2:26" ht="14.25" customHeight="1">
      <c r="B965" s="1"/>
      <c r="C965" s="1"/>
      <c r="D965" s="2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2:26" ht="14.25" customHeight="1">
      <c r="B966" s="1"/>
      <c r="C966" s="1"/>
      <c r="D966" s="2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2:26" ht="14.25" customHeight="1">
      <c r="B967" s="1"/>
      <c r="C967" s="1"/>
      <c r="D967" s="2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2:26" ht="14.25" customHeight="1">
      <c r="B968" s="1"/>
      <c r="C968" s="1"/>
      <c r="D968" s="2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2:26" ht="14.25" customHeight="1">
      <c r="B969" s="1"/>
      <c r="C969" s="1"/>
      <c r="D969" s="2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2:26" ht="14.25" customHeight="1">
      <c r="B970" s="1"/>
      <c r="C970" s="1"/>
      <c r="D970" s="2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2:26" ht="14.25" customHeight="1">
      <c r="B971" s="1"/>
      <c r="C971" s="1"/>
      <c r="D971" s="2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2:26" ht="14.25" customHeight="1">
      <c r="B972" s="1"/>
      <c r="C972" s="1"/>
      <c r="D972" s="2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2:26" ht="14.25" customHeight="1">
      <c r="B973" s="1"/>
      <c r="C973" s="1"/>
      <c r="D973" s="2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2:26" ht="14.25" customHeight="1">
      <c r="B974" s="1"/>
      <c r="C974" s="1"/>
      <c r="D974" s="2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2:26" ht="14.25" customHeight="1">
      <c r="B975" s="1"/>
      <c r="C975" s="1"/>
      <c r="D975" s="2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2:26" ht="14.25" customHeight="1">
      <c r="B976" s="1"/>
      <c r="C976" s="1"/>
      <c r="D976" s="2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2:26" ht="14.25" customHeight="1">
      <c r="B977" s="1"/>
      <c r="C977" s="1"/>
      <c r="D977" s="2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2:26" ht="14.25" customHeight="1">
      <c r="B978" s="1"/>
      <c r="C978" s="1"/>
      <c r="D978" s="2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2:26" ht="14.25" customHeight="1">
      <c r="B979" s="1"/>
      <c r="C979" s="1"/>
      <c r="D979" s="2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2:26" ht="14.25" customHeight="1">
      <c r="B980" s="1"/>
      <c r="C980" s="1"/>
      <c r="D980" s="2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2:26" ht="14.25" customHeight="1">
      <c r="B981" s="1"/>
      <c r="C981" s="1"/>
      <c r="D981" s="2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2:26" ht="14.25" customHeight="1">
      <c r="B982" s="1"/>
      <c r="C982" s="1"/>
      <c r="D982" s="2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2:26" ht="14.25" customHeight="1">
      <c r="B983" s="1"/>
      <c r="C983" s="1"/>
      <c r="D983" s="2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2:26" ht="14.25" customHeight="1">
      <c r="B984" s="1"/>
      <c r="C984" s="1"/>
      <c r="D984" s="2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2:26" ht="14.25" customHeight="1">
      <c r="B985" s="1"/>
      <c r="C985" s="1"/>
      <c r="D985" s="2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2:26" ht="14.25" customHeight="1">
      <c r="B986" s="1"/>
      <c r="C986" s="1"/>
      <c r="D986" s="2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2:26" ht="14.25" customHeight="1">
      <c r="B987" s="1"/>
      <c r="C987" s="1"/>
      <c r="D987" s="2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2:26" ht="14.25" customHeight="1">
      <c r="B988" s="1"/>
      <c r="C988" s="1"/>
      <c r="D988" s="2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2:26" ht="14.25" customHeight="1">
      <c r="B989" s="1"/>
      <c r="C989" s="1"/>
      <c r="D989" s="2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2:26" ht="14.25" customHeight="1">
      <c r="B990" s="1"/>
      <c r="C990" s="1"/>
      <c r="D990" s="2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2:26" ht="14.25" customHeight="1">
      <c r="B991" s="1"/>
      <c r="C991" s="1"/>
      <c r="D991" s="2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2:26" ht="14.25" customHeight="1">
      <c r="B992" s="1"/>
      <c r="C992" s="1"/>
      <c r="D992" s="2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2:26" ht="14.25" customHeight="1">
      <c r="B993" s="1"/>
      <c r="C993" s="1"/>
      <c r="D993" s="2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2:26" ht="14.25" customHeight="1">
      <c r="B994" s="1"/>
      <c r="C994" s="1"/>
      <c r="D994" s="2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2:26" ht="14.25" customHeight="1">
      <c r="B995" s="1"/>
      <c r="C995" s="1"/>
      <c r="D995" s="2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2:26" ht="14.25" customHeight="1">
      <c r="B996" s="1"/>
      <c r="C996" s="1"/>
      <c r="D996" s="2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2:26" ht="14.25" customHeight="1">
      <c r="B997" s="1"/>
      <c r="C997" s="1"/>
      <c r="D997" s="2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2:26" ht="14.25" customHeight="1">
      <c r="B998" s="1"/>
      <c r="C998" s="1"/>
      <c r="D998" s="2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2:26" ht="14.25" customHeight="1">
      <c r="B999" s="1"/>
      <c r="C999" s="1"/>
      <c r="D999" s="2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2:26" ht="14.25" customHeight="1">
      <c r="B1000" s="1"/>
      <c r="C1000" s="1"/>
      <c r="D1000" s="2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2:26" ht="14.25" customHeight="1">
      <c r="B1001" s="1"/>
      <c r="C1001" s="1"/>
      <c r="D1001" s="2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2:26" ht="14.25" customHeight="1">
      <c r="B1002" s="1"/>
      <c r="C1002" s="1"/>
      <c r="D1002" s="2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spans="2:26" ht="14.25" customHeight="1">
      <c r="B1003" s="1"/>
      <c r="C1003" s="1"/>
      <c r="D1003" s="2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</sheetData>
  <mergeCells count="4">
    <mergeCell ref="D11:G11"/>
    <mergeCell ref="B2:I2"/>
    <mergeCell ref="I4:I5"/>
    <mergeCell ref="I7:I9"/>
  </mergeCells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/>
  </sheetPr>
  <dimension ref="B1:W977"/>
  <sheetViews>
    <sheetView topLeftCell="B1" zoomScale="85" zoomScaleNormal="85" workbookViewId="0">
      <selection activeCell="N16" sqref="N16"/>
    </sheetView>
  </sheetViews>
  <sheetFormatPr defaultColWidth="12.625" defaultRowHeight="15" customHeight="1"/>
  <cols>
    <col min="1" max="1" width="9.375" style="6" customWidth="1"/>
    <col min="2" max="2" width="13.5" style="6" customWidth="1"/>
    <col min="3" max="3" width="10.75" style="6" customWidth="1"/>
    <col min="4" max="12" width="10.625" style="136" customWidth="1"/>
    <col min="13" max="15" width="11.25" style="6" customWidth="1"/>
    <col min="16" max="19" width="9.375" style="6" customWidth="1"/>
    <col min="20" max="20" width="10.5" style="6" customWidth="1"/>
    <col min="21" max="21" width="11.25" style="6" customWidth="1"/>
    <col min="22" max="22" width="9.375" style="6" customWidth="1"/>
    <col min="23" max="23" width="11.5" style="6" customWidth="1"/>
    <col min="24" max="24" width="9.375" style="6" customWidth="1"/>
    <col min="25" max="25" width="10.875" style="6" customWidth="1"/>
    <col min="26" max="26" width="11.25" style="6" customWidth="1"/>
    <col min="27" max="30" width="9.375" style="6" customWidth="1"/>
    <col min="31" max="16384" width="12.625" style="6"/>
  </cols>
  <sheetData>
    <row r="1" spans="2:23" ht="14.25" customHeight="1">
      <c r="W1" s="137"/>
    </row>
    <row r="2" spans="2:23" ht="14.25" customHeight="1">
      <c r="W2" s="137"/>
    </row>
    <row r="3" spans="2:23" ht="14.25" customHeight="1">
      <c r="B3" s="289" t="s">
        <v>102</v>
      </c>
      <c r="C3" s="290"/>
      <c r="D3" s="290"/>
      <c r="E3" s="290"/>
      <c r="F3" s="290"/>
      <c r="G3" s="290"/>
      <c r="H3" s="290"/>
      <c r="I3" s="290"/>
      <c r="J3" s="290"/>
      <c r="K3" s="290"/>
      <c r="L3" s="290"/>
      <c r="M3" s="290"/>
      <c r="N3" s="290"/>
      <c r="O3" s="291"/>
    </row>
    <row r="4" spans="2:23" ht="63" customHeight="1">
      <c r="B4" s="301"/>
      <c r="C4" s="302"/>
      <c r="D4" s="160" t="s">
        <v>103</v>
      </c>
      <c r="E4" s="160" t="s">
        <v>104</v>
      </c>
      <c r="F4" s="160" t="s">
        <v>105</v>
      </c>
      <c r="G4" s="160" t="s">
        <v>106</v>
      </c>
      <c r="H4" s="160" t="s">
        <v>107</v>
      </c>
      <c r="I4" s="160" t="s">
        <v>62</v>
      </c>
      <c r="J4" s="160" t="s">
        <v>58</v>
      </c>
      <c r="K4" s="160" t="s">
        <v>108</v>
      </c>
      <c r="L4" s="160" t="s">
        <v>109</v>
      </c>
      <c r="M4" s="158" t="s">
        <v>110</v>
      </c>
      <c r="N4" s="166" t="s">
        <v>111</v>
      </c>
      <c r="O4" s="166" t="s">
        <v>112</v>
      </c>
    </row>
    <row r="5" spans="2:23" ht="14.25" customHeight="1">
      <c r="B5" s="161" t="s">
        <v>113</v>
      </c>
      <c r="C5" s="292" t="s">
        <v>114</v>
      </c>
      <c r="D5" s="138">
        <v>374</v>
      </c>
      <c r="E5" s="138">
        <v>0</v>
      </c>
      <c r="F5" s="138">
        <v>0</v>
      </c>
      <c r="G5" s="138">
        <v>188</v>
      </c>
      <c r="H5" s="138">
        <v>82</v>
      </c>
      <c r="I5" s="138">
        <v>0</v>
      </c>
      <c r="J5" s="138">
        <v>0</v>
      </c>
      <c r="K5" s="138">
        <v>0</v>
      </c>
      <c r="L5" s="138">
        <v>127</v>
      </c>
      <c r="M5" s="159" t="s">
        <v>115</v>
      </c>
      <c r="N5" s="165">
        <f>$C$12*D5+$D$12*E5+$E$12*F5+$F$12*G5+$G$12*H5+$H$12*I5+$I$12*J5+$J$12*K5+$K$12*L5</f>
        <v>174.85999999999999</v>
      </c>
      <c r="O5" s="165">
        <f>$C$13*D5+$D$13*E5+$E$13*F5+$F$13*G5+$G$13*H5+$H$13*I5+$I$13*J5+$J$13*K5+$K$13*L5</f>
        <v>128.9</v>
      </c>
    </row>
    <row r="6" spans="2:23" ht="14.25" customHeight="1">
      <c r="B6" s="161" t="s">
        <v>116</v>
      </c>
      <c r="C6" s="293"/>
      <c r="D6" s="138">
        <v>333</v>
      </c>
      <c r="E6" s="138"/>
      <c r="F6" s="138"/>
      <c r="G6" s="138">
        <v>180</v>
      </c>
      <c r="H6" s="138">
        <v>76</v>
      </c>
      <c r="I6" s="138"/>
      <c r="J6" s="138"/>
      <c r="K6" s="138"/>
      <c r="L6" s="138"/>
      <c r="M6" s="159" t="s">
        <v>115</v>
      </c>
      <c r="N6" s="165">
        <f>$C$12*D6+$D$12*E6+$E$12*F6+$F$12*G6+$G$12*H6+$H$12*I6+$I$12*J6+$J$12*K6+$K$12*L6</f>
        <v>139.85999999999999</v>
      </c>
      <c r="O6" s="165">
        <f t="shared" ref="O6:O8" si="0">$C$13*D6+$D$13*E6+$E$13*F6+$F$13*G6+$G$13*H6+$H$13*I6+$I$13*J6+$J$13*K6+$K$13*L6</f>
        <v>110</v>
      </c>
    </row>
    <row r="7" spans="2:23" ht="14.25" customHeight="1">
      <c r="B7" s="161" t="s">
        <v>117</v>
      </c>
      <c r="C7" s="293"/>
      <c r="D7" s="138">
        <v>366</v>
      </c>
      <c r="E7" s="138"/>
      <c r="F7" s="138"/>
      <c r="G7" s="138">
        <v>578</v>
      </c>
      <c r="H7" s="138">
        <v>652</v>
      </c>
      <c r="I7" s="138"/>
      <c r="J7" s="138"/>
      <c r="K7" s="138"/>
      <c r="L7" s="138"/>
      <c r="M7" s="159" t="s">
        <v>115</v>
      </c>
      <c r="N7" s="165">
        <f t="shared" ref="N7:N8" si="1">$C$12*D7+$D$12*E7+$E$12*F7+$F$12*G7+$G$12*H7+$H$12*I7+$I$12*J7+$J$12*K7+$K$12*L7</f>
        <v>153.72</v>
      </c>
      <c r="O7" s="165">
        <f t="shared" si="0"/>
        <v>557.20000000000005</v>
      </c>
    </row>
    <row r="8" spans="2:23" ht="14.25" customHeight="1">
      <c r="B8" s="162" t="s">
        <v>118</v>
      </c>
      <c r="C8" s="294"/>
      <c r="D8" s="163">
        <v>130</v>
      </c>
      <c r="E8" s="163"/>
      <c r="F8" s="163"/>
      <c r="G8" s="163">
        <v>117</v>
      </c>
      <c r="H8" s="163">
        <v>99</v>
      </c>
      <c r="I8" s="163"/>
      <c r="J8" s="163"/>
      <c r="K8" s="163"/>
      <c r="L8" s="163"/>
      <c r="M8" s="164" t="s">
        <v>115</v>
      </c>
      <c r="N8" s="165">
        <f t="shared" si="1"/>
        <v>54.6</v>
      </c>
      <c r="O8" s="165">
        <f t="shared" si="0"/>
        <v>96.300000000000011</v>
      </c>
    </row>
    <row r="9" spans="2:23" ht="14.45">
      <c r="C9" s="139"/>
      <c r="W9" s="137"/>
    </row>
    <row r="10" spans="2:23" ht="14.25" customHeight="1">
      <c r="C10" s="295" t="s">
        <v>119</v>
      </c>
      <c r="D10" s="296"/>
      <c r="E10" s="296"/>
      <c r="F10" s="296"/>
      <c r="G10" s="296"/>
      <c r="H10" s="296"/>
      <c r="I10" s="296"/>
      <c r="J10" s="296"/>
      <c r="K10" s="296"/>
      <c r="L10" s="297"/>
      <c r="W10" s="137"/>
    </row>
    <row r="11" spans="2:23" ht="14.25" customHeight="1">
      <c r="C11" s="141" t="s">
        <v>103</v>
      </c>
      <c r="D11" s="140" t="s">
        <v>104</v>
      </c>
      <c r="E11" s="140" t="s">
        <v>105</v>
      </c>
      <c r="F11" s="142" t="s">
        <v>106</v>
      </c>
      <c r="G11" s="142" t="s">
        <v>107</v>
      </c>
      <c r="H11" s="142" t="s">
        <v>62</v>
      </c>
      <c r="I11" s="142" t="s">
        <v>58</v>
      </c>
      <c r="J11" s="143" t="s">
        <v>108</v>
      </c>
      <c r="K11" s="143" t="s">
        <v>109</v>
      </c>
      <c r="L11" s="144" t="s">
        <v>110</v>
      </c>
      <c r="N11" s="157"/>
      <c r="O11" s="157"/>
      <c r="W11" s="137"/>
    </row>
    <row r="12" spans="2:23" ht="14.25" customHeight="1">
      <c r="B12" s="151">
        <v>2022</v>
      </c>
      <c r="C12" s="149">
        <v>0.42</v>
      </c>
      <c r="D12" s="145">
        <v>7.0000000000000007E-2</v>
      </c>
      <c r="E12" s="145">
        <v>0.05</v>
      </c>
      <c r="F12" s="145">
        <v>0</v>
      </c>
      <c r="G12" s="145">
        <v>0</v>
      </c>
      <c r="H12" s="145">
        <v>0.24</v>
      </c>
      <c r="I12" s="145">
        <v>7.0000000000000007E-2</v>
      </c>
      <c r="J12" s="145">
        <v>0</v>
      </c>
      <c r="K12" s="145">
        <v>0.14000000000000001</v>
      </c>
      <c r="L12" s="146" t="s">
        <v>115</v>
      </c>
      <c r="N12" s="157"/>
      <c r="O12" s="157"/>
      <c r="W12" s="137"/>
    </row>
    <row r="13" spans="2:23" ht="14.25" customHeight="1">
      <c r="B13" s="152">
        <v>2030</v>
      </c>
      <c r="C13" s="150">
        <v>0</v>
      </c>
      <c r="D13" s="147">
        <v>0</v>
      </c>
      <c r="E13" s="147">
        <v>0</v>
      </c>
      <c r="F13" s="147">
        <v>0.4</v>
      </c>
      <c r="G13" s="147">
        <v>0.5</v>
      </c>
      <c r="H13" s="147">
        <v>0</v>
      </c>
      <c r="I13" s="147">
        <v>0</v>
      </c>
      <c r="J13" s="147">
        <v>0</v>
      </c>
      <c r="K13" s="147">
        <v>0.1</v>
      </c>
      <c r="L13" s="148" t="s">
        <v>120</v>
      </c>
      <c r="W13" s="137"/>
    </row>
    <row r="14" spans="2:23" ht="14.25" customHeight="1">
      <c r="W14" s="137"/>
    </row>
    <row r="15" spans="2:23" ht="14.25" customHeight="1">
      <c r="W15" s="137"/>
    </row>
    <row r="16" spans="2:23" ht="14.25" customHeight="1">
      <c r="C16" s="298" t="s">
        <v>121</v>
      </c>
      <c r="D16" s="299"/>
      <c r="E16" s="299"/>
      <c r="F16" s="299"/>
      <c r="G16" s="299"/>
      <c r="H16" s="299"/>
      <c r="I16" s="299"/>
      <c r="J16" s="299"/>
      <c r="K16" s="300"/>
      <c r="W16" s="137"/>
    </row>
    <row r="17" spans="2:23" ht="15.6">
      <c r="C17" s="303">
        <v>2022</v>
      </c>
      <c r="D17" s="304"/>
      <c r="E17" s="304"/>
      <c r="F17" s="304"/>
      <c r="G17" s="305"/>
      <c r="H17" s="303">
        <v>2030</v>
      </c>
      <c r="I17" s="304"/>
      <c r="J17" s="305"/>
      <c r="K17" s="306" t="s">
        <v>110</v>
      </c>
      <c r="W17" s="137"/>
    </row>
    <row r="18" spans="2:23" ht="30.95">
      <c r="C18" s="234" t="s">
        <v>122</v>
      </c>
      <c r="D18" s="235" t="s">
        <v>123</v>
      </c>
      <c r="E18" s="235" t="s">
        <v>124</v>
      </c>
      <c r="F18" s="235" t="s">
        <v>125</v>
      </c>
      <c r="G18" s="236" t="s">
        <v>126</v>
      </c>
      <c r="H18" s="237" t="s">
        <v>122</v>
      </c>
      <c r="I18" s="235" t="s">
        <v>125</v>
      </c>
      <c r="J18" s="238" t="s">
        <v>126</v>
      </c>
      <c r="K18" s="307"/>
      <c r="W18" s="137"/>
    </row>
    <row r="19" spans="2:23" ht="14.25" customHeight="1">
      <c r="B19" s="155" t="s">
        <v>113</v>
      </c>
      <c r="C19" s="178">
        <v>125.9</v>
      </c>
      <c r="D19" s="179">
        <f>7000</f>
        <v>7000</v>
      </c>
      <c r="E19" s="180">
        <f>D19/C19</f>
        <v>55.599682287529781</v>
      </c>
      <c r="F19" s="179">
        <v>15</v>
      </c>
      <c r="G19" s="181">
        <f>F19/C19</f>
        <v>0.11914217633042096</v>
      </c>
      <c r="H19" s="179">
        <v>240</v>
      </c>
      <c r="I19" s="179">
        <v>170</v>
      </c>
      <c r="J19" s="182">
        <f>I19/H19</f>
        <v>0.70833333333333337</v>
      </c>
      <c r="K19" s="183" t="s">
        <v>120</v>
      </c>
      <c r="W19" s="137"/>
    </row>
    <row r="20" spans="2:23" ht="14.25" customHeight="1">
      <c r="B20" s="156" t="s">
        <v>118</v>
      </c>
      <c r="C20" s="241"/>
      <c r="D20" s="242"/>
      <c r="E20" s="242"/>
      <c r="F20" s="242"/>
      <c r="G20" s="243"/>
      <c r="H20" s="242"/>
      <c r="I20" s="242"/>
      <c r="J20" s="244"/>
      <c r="K20" s="245"/>
      <c r="M20" s="136"/>
      <c r="N20" s="136"/>
      <c r="O20" s="136"/>
      <c r="P20" s="136"/>
      <c r="Q20" s="136"/>
      <c r="W20" s="137"/>
    </row>
    <row r="21" spans="2:23" ht="14.25" customHeight="1">
      <c r="W21" s="137"/>
    </row>
    <row r="22" spans="2:23" ht="14.25" customHeight="1">
      <c r="W22" s="137"/>
    </row>
    <row r="23" spans="2:23" ht="14.25" customHeight="1">
      <c r="W23" s="137"/>
    </row>
    <row r="24" spans="2:23" ht="14.25" customHeight="1">
      <c r="W24" s="137"/>
    </row>
    <row r="25" spans="2:23" ht="14.25" customHeight="1">
      <c r="W25" s="137"/>
    </row>
    <row r="26" spans="2:23" ht="14.25" customHeight="1">
      <c r="W26" s="137"/>
    </row>
    <row r="27" spans="2:23" ht="14.25" customHeight="1">
      <c r="W27" s="137"/>
    </row>
    <row r="28" spans="2:23" ht="14.25" customHeight="1">
      <c r="W28" s="137"/>
    </row>
    <row r="29" spans="2:23" ht="14.25" customHeight="1">
      <c r="W29" s="137"/>
    </row>
    <row r="30" spans="2:23" ht="14.25" customHeight="1">
      <c r="W30" s="137"/>
    </row>
    <row r="31" spans="2:23" ht="14.25" customHeight="1">
      <c r="W31" s="137"/>
    </row>
    <row r="32" spans="2:23" ht="14.25" customHeight="1">
      <c r="W32" s="137"/>
    </row>
    <row r="33" spans="23:23" ht="14.25" customHeight="1">
      <c r="W33" s="137"/>
    </row>
    <row r="34" spans="23:23" ht="14.25" customHeight="1">
      <c r="W34" s="137"/>
    </row>
    <row r="35" spans="23:23" ht="14.25" customHeight="1">
      <c r="W35" s="137"/>
    </row>
    <row r="36" spans="23:23" ht="14.25" customHeight="1">
      <c r="W36" s="137"/>
    </row>
    <row r="37" spans="23:23" ht="14.25" customHeight="1">
      <c r="W37" s="137"/>
    </row>
    <row r="38" spans="23:23" ht="14.25" customHeight="1">
      <c r="W38" s="137"/>
    </row>
    <row r="39" spans="23:23" ht="14.25" customHeight="1">
      <c r="W39" s="137"/>
    </row>
    <row r="40" spans="23:23" ht="14.25" customHeight="1">
      <c r="W40" s="137"/>
    </row>
    <row r="41" spans="23:23" ht="14.25" customHeight="1">
      <c r="W41" s="137"/>
    </row>
    <row r="42" spans="23:23" ht="14.25" customHeight="1">
      <c r="W42" s="137"/>
    </row>
    <row r="43" spans="23:23" ht="14.25" customHeight="1">
      <c r="W43" s="137"/>
    </row>
    <row r="44" spans="23:23" ht="14.25" customHeight="1">
      <c r="W44" s="137"/>
    </row>
    <row r="45" spans="23:23" ht="14.25" customHeight="1">
      <c r="W45" s="137"/>
    </row>
    <row r="46" spans="23:23" ht="14.25" customHeight="1">
      <c r="W46" s="137"/>
    </row>
    <row r="47" spans="23:23" ht="14.25" customHeight="1">
      <c r="W47" s="137"/>
    </row>
    <row r="48" spans="23:23" ht="14.25" customHeight="1">
      <c r="W48" s="137"/>
    </row>
    <row r="49" spans="23:23" ht="14.25" customHeight="1">
      <c r="W49" s="137"/>
    </row>
    <row r="50" spans="23:23" ht="14.25" customHeight="1">
      <c r="W50" s="137"/>
    </row>
    <row r="51" spans="23:23" ht="14.25" customHeight="1">
      <c r="W51" s="137"/>
    </row>
    <row r="52" spans="23:23" ht="14.25" customHeight="1">
      <c r="W52" s="137"/>
    </row>
    <row r="53" spans="23:23" ht="14.25" customHeight="1">
      <c r="W53" s="137"/>
    </row>
    <row r="54" spans="23:23" ht="14.25" customHeight="1">
      <c r="W54" s="137"/>
    </row>
    <row r="55" spans="23:23" ht="14.25" customHeight="1">
      <c r="W55" s="137"/>
    </row>
    <row r="56" spans="23:23" ht="14.25" customHeight="1">
      <c r="W56" s="137"/>
    </row>
    <row r="57" spans="23:23" ht="14.25" customHeight="1">
      <c r="W57" s="137"/>
    </row>
    <row r="58" spans="23:23" ht="14.25" customHeight="1">
      <c r="W58" s="137"/>
    </row>
    <row r="59" spans="23:23" ht="14.25" customHeight="1">
      <c r="W59" s="137"/>
    </row>
    <row r="60" spans="23:23" ht="14.25" customHeight="1">
      <c r="W60" s="137"/>
    </row>
    <row r="61" spans="23:23" ht="14.25" customHeight="1">
      <c r="W61" s="137"/>
    </row>
    <row r="62" spans="23:23" ht="14.25" customHeight="1">
      <c r="W62" s="137"/>
    </row>
    <row r="63" spans="23:23" ht="14.25" customHeight="1">
      <c r="W63" s="137"/>
    </row>
    <row r="64" spans="23:23" ht="14.25" customHeight="1">
      <c r="W64" s="137"/>
    </row>
    <row r="65" spans="23:23" ht="14.25" customHeight="1">
      <c r="W65" s="137"/>
    </row>
    <row r="66" spans="23:23" ht="14.25" customHeight="1">
      <c r="W66" s="137"/>
    </row>
    <row r="67" spans="23:23" ht="14.25" customHeight="1">
      <c r="W67" s="137"/>
    </row>
    <row r="68" spans="23:23" ht="14.25" customHeight="1">
      <c r="W68" s="137"/>
    </row>
    <row r="69" spans="23:23" ht="14.25" customHeight="1">
      <c r="W69" s="137"/>
    </row>
    <row r="70" spans="23:23" ht="14.25" customHeight="1">
      <c r="W70" s="137"/>
    </row>
    <row r="71" spans="23:23" ht="14.25" customHeight="1">
      <c r="W71" s="137"/>
    </row>
    <row r="72" spans="23:23" ht="14.25" customHeight="1">
      <c r="W72" s="137"/>
    </row>
    <row r="73" spans="23:23" ht="14.25" customHeight="1">
      <c r="W73" s="137"/>
    </row>
    <row r="74" spans="23:23" ht="14.25" customHeight="1">
      <c r="W74" s="137"/>
    </row>
    <row r="75" spans="23:23" ht="14.25" customHeight="1">
      <c r="W75" s="137"/>
    </row>
    <row r="76" spans="23:23" ht="14.25" customHeight="1">
      <c r="W76" s="137"/>
    </row>
    <row r="77" spans="23:23" ht="14.25" customHeight="1">
      <c r="W77" s="137"/>
    </row>
    <row r="78" spans="23:23" ht="14.25" customHeight="1">
      <c r="W78" s="137"/>
    </row>
    <row r="79" spans="23:23" ht="14.25" customHeight="1">
      <c r="W79" s="137"/>
    </row>
    <row r="80" spans="23:23" ht="14.25" customHeight="1">
      <c r="W80" s="137"/>
    </row>
    <row r="81" spans="23:23" ht="14.25" customHeight="1">
      <c r="W81" s="137"/>
    </row>
    <row r="82" spans="23:23" ht="14.25" customHeight="1">
      <c r="W82" s="137"/>
    </row>
    <row r="83" spans="23:23" ht="14.25" customHeight="1">
      <c r="W83" s="137"/>
    </row>
    <row r="84" spans="23:23" ht="14.25" customHeight="1">
      <c r="W84" s="137"/>
    </row>
    <row r="85" spans="23:23" ht="14.25" customHeight="1">
      <c r="W85" s="137"/>
    </row>
    <row r="86" spans="23:23" ht="14.25" customHeight="1">
      <c r="W86" s="137"/>
    </row>
    <row r="87" spans="23:23" ht="14.25" customHeight="1">
      <c r="W87" s="137"/>
    </row>
    <row r="88" spans="23:23" ht="14.25" customHeight="1">
      <c r="W88" s="137"/>
    </row>
    <row r="89" spans="23:23" ht="14.25" customHeight="1">
      <c r="W89" s="137"/>
    </row>
    <row r="90" spans="23:23" ht="14.25" customHeight="1">
      <c r="W90" s="137"/>
    </row>
    <row r="91" spans="23:23" ht="14.25" customHeight="1">
      <c r="W91" s="137"/>
    </row>
    <row r="92" spans="23:23" ht="14.25" customHeight="1">
      <c r="W92" s="137"/>
    </row>
    <row r="93" spans="23:23" ht="14.25" customHeight="1">
      <c r="W93" s="137"/>
    </row>
    <row r="94" spans="23:23" ht="14.25" customHeight="1">
      <c r="W94" s="137"/>
    </row>
    <row r="95" spans="23:23" ht="14.25" customHeight="1">
      <c r="W95" s="137"/>
    </row>
    <row r="96" spans="23:23" ht="14.25" customHeight="1">
      <c r="W96" s="137"/>
    </row>
    <row r="97" spans="23:23" ht="14.25" customHeight="1">
      <c r="W97" s="137"/>
    </row>
    <row r="98" spans="23:23" ht="14.25" customHeight="1">
      <c r="W98" s="137"/>
    </row>
    <row r="99" spans="23:23" ht="14.25" customHeight="1">
      <c r="W99" s="137"/>
    </row>
    <row r="100" spans="23:23" ht="14.25" customHeight="1">
      <c r="W100" s="137"/>
    </row>
    <row r="101" spans="23:23" ht="14.25" customHeight="1">
      <c r="W101" s="137"/>
    </row>
    <row r="102" spans="23:23" ht="14.25" customHeight="1">
      <c r="W102" s="137"/>
    </row>
    <row r="103" spans="23:23" ht="14.25" customHeight="1">
      <c r="W103" s="137"/>
    </row>
    <row r="104" spans="23:23" ht="14.25" customHeight="1">
      <c r="W104" s="137"/>
    </row>
    <row r="105" spans="23:23" ht="14.25" customHeight="1">
      <c r="W105" s="137"/>
    </row>
    <row r="106" spans="23:23" ht="14.25" customHeight="1">
      <c r="W106" s="137"/>
    </row>
    <row r="107" spans="23:23" ht="14.25" customHeight="1">
      <c r="W107" s="137"/>
    </row>
    <row r="108" spans="23:23" ht="14.25" customHeight="1">
      <c r="W108" s="137"/>
    </row>
    <row r="109" spans="23:23" ht="14.25" customHeight="1">
      <c r="W109" s="137"/>
    </row>
    <row r="110" spans="23:23" ht="14.25" customHeight="1">
      <c r="W110" s="137"/>
    </row>
    <row r="111" spans="23:23" ht="14.25" customHeight="1">
      <c r="W111" s="137"/>
    </row>
    <row r="112" spans="23:23" ht="14.25" customHeight="1">
      <c r="W112" s="137"/>
    </row>
    <row r="113" spans="23:23" ht="14.25" customHeight="1">
      <c r="W113" s="137"/>
    </row>
    <row r="114" spans="23:23" ht="14.25" customHeight="1">
      <c r="W114" s="137"/>
    </row>
    <row r="115" spans="23:23" ht="14.25" customHeight="1">
      <c r="W115" s="137"/>
    </row>
    <row r="116" spans="23:23" ht="14.25" customHeight="1">
      <c r="W116" s="137"/>
    </row>
    <row r="117" spans="23:23" ht="14.25" customHeight="1">
      <c r="W117" s="137"/>
    </row>
    <row r="118" spans="23:23" ht="14.25" customHeight="1">
      <c r="W118" s="137"/>
    </row>
    <row r="119" spans="23:23" ht="14.25" customHeight="1">
      <c r="W119" s="137"/>
    </row>
    <row r="120" spans="23:23" ht="14.25" customHeight="1">
      <c r="W120" s="137"/>
    </row>
    <row r="121" spans="23:23" ht="14.25" customHeight="1">
      <c r="W121" s="137"/>
    </row>
    <row r="122" spans="23:23" ht="14.25" customHeight="1">
      <c r="W122" s="137"/>
    </row>
    <row r="123" spans="23:23" ht="14.25" customHeight="1">
      <c r="W123" s="137"/>
    </row>
    <row r="124" spans="23:23" ht="14.25" customHeight="1">
      <c r="W124" s="137"/>
    </row>
    <row r="125" spans="23:23" ht="14.25" customHeight="1">
      <c r="W125" s="137"/>
    </row>
    <row r="126" spans="23:23" ht="14.25" customHeight="1">
      <c r="W126" s="137"/>
    </row>
    <row r="127" spans="23:23" ht="14.25" customHeight="1">
      <c r="W127" s="137"/>
    </row>
    <row r="128" spans="23:23" ht="14.25" customHeight="1">
      <c r="W128" s="137"/>
    </row>
    <row r="129" spans="23:23" ht="14.25" customHeight="1">
      <c r="W129" s="137"/>
    </row>
    <row r="130" spans="23:23" ht="14.25" customHeight="1">
      <c r="W130" s="137"/>
    </row>
    <row r="131" spans="23:23" ht="14.25" customHeight="1">
      <c r="W131" s="137"/>
    </row>
    <row r="132" spans="23:23" ht="14.25" customHeight="1">
      <c r="W132" s="137"/>
    </row>
    <row r="133" spans="23:23" ht="14.25" customHeight="1">
      <c r="W133" s="137"/>
    </row>
    <row r="134" spans="23:23" ht="14.25" customHeight="1">
      <c r="W134" s="137"/>
    </row>
    <row r="135" spans="23:23" ht="14.25" customHeight="1">
      <c r="W135" s="137"/>
    </row>
    <row r="136" spans="23:23" ht="14.25" customHeight="1">
      <c r="W136" s="137"/>
    </row>
    <row r="137" spans="23:23" ht="14.25" customHeight="1">
      <c r="W137" s="137"/>
    </row>
    <row r="138" spans="23:23" ht="14.25" customHeight="1">
      <c r="W138" s="137"/>
    </row>
    <row r="139" spans="23:23" ht="14.25" customHeight="1">
      <c r="W139" s="137"/>
    </row>
    <row r="140" spans="23:23" ht="14.25" customHeight="1">
      <c r="W140" s="137"/>
    </row>
    <row r="141" spans="23:23" ht="14.25" customHeight="1">
      <c r="W141" s="137"/>
    </row>
    <row r="142" spans="23:23" ht="14.25" customHeight="1">
      <c r="W142" s="137"/>
    </row>
    <row r="143" spans="23:23" ht="14.25" customHeight="1">
      <c r="W143" s="137"/>
    </row>
    <row r="144" spans="23:23" ht="14.25" customHeight="1">
      <c r="W144" s="137"/>
    </row>
    <row r="145" spans="23:23" ht="14.25" customHeight="1">
      <c r="W145" s="137"/>
    </row>
    <row r="146" spans="23:23" ht="14.25" customHeight="1">
      <c r="W146" s="137"/>
    </row>
    <row r="147" spans="23:23" ht="14.25" customHeight="1">
      <c r="W147" s="137"/>
    </row>
    <row r="148" spans="23:23" ht="14.25" customHeight="1">
      <c r="W148" s="137"/>
    </row>
    <row r="149" spans="23:23" ht="14.25" customHeight="1">
      <c r="W149" s="137"/>
    </row>
    <row r="150" spans="23:23" ht="14.25" customHeight="1">
      <c r="W150" s="137"/>
    </row>
    <row r="151" spans="23:23" ht="14.25" customHeight="1">
      <c r="W151" s="137"/>
    </row>
    <row r="152" spans="23:23" ht="14.25" customHeight="1">
      <c r="W152" s="137"/>
    </row>
    <row r="153" spans="23:23" ht="14.25" customHeight="1">
      <c r="W153" s="137"/>
    </row>
    <row r="154" spans="23:23" ht="14.25" customHeight="1">
      <c r="W154" s="137"/>
    </row>
    <row r="155" spans="23:23" ht="14.25" customHeight="1">
      <c r="W155" s="137"/>
    </row>
    <row r="156" spans="23:23" ht="14.25" customHeight="1">
      <c r="W156" s="137"/>
    </row>
    <row r="157" spans="23:23" ht="14.25" customHeight="1">
      <c r="W157" s="137"/>
    </row>
    <row r="158" spans="23:23" ht="14.25" customHeight="1">
      <c r="W158" s="137"/>
    </row>
    <row r="159" spans="23:23" ht="14.25" customHeight="1">
      <c r="W159" s="137"/>
    </row>
    <row r="160" spans="23:23" ht="14.25" customHeight="1">
      <c r="W160" s="137"/>
    </row>
    <row r="161" spans="23:23" ht="14.25" customHeight="1">
      <c r="W161" s="137"/>
    </row>
    <row r="162" spans="23:23" ht="14.25" customHeight="1">
      <c r="W162" s="137"/>
    </row>
    <row r="163" spans="23:23" ht="14.25" customHeight="1">
      <c r="W163" s="137"/>
    </row>
    <row r="164" spans="23:23" ht="14.25" customHeight="1">
      <c r="W164" s="137"/>
    </row>
    <row r="165" spans="23:23" ht="14.25" customHeight="1">
      <c r="W165" s="137"/>
    </row>
    <row r="166" spans="23:23" ht="14.25" customHeight="1">
      <c r="W166" s="137"/>
    </row>
    <row r="167" spans="23:23" ht="14.25" customHeight="1">
      <c r="W167" s="137"/>
    </row>
    <row r="168" spans="23:23" ht="14.25" customHeight="1">
      <c r="W168" s="137"/>
    </row>
    <row r="169" spans="23:23" ht="14.25" customHeight="1">
      <c r="W169" s="137"/>
    </row>
    <row r="170" spans="23:23" ht="14.25" customHeight="1">
      <c r="W170" s="137"/>
    </row>
    <row r="171" spans="23:23" ht="14.25" customHeight="1">
      <c r="W171" s="137"/>
    </row>
    <row r="172" spans="23:23" ht="14.25" customHeight="1">
      <c r="W172" s="137"/>
    </row>
    <row r="173" spans="23:23" ht="14.25" customHeight="1">
      <c r="W173" s="137"/>
    </row>
    <row r="174" spans="23:23" ht="14.25" customHeight="1">
      <c r="W174" s="137"/>
    </row>
    <row r="175" spans="23:23" ht="14.25" customHeight="1">
      <c r="W175" s="137"/>
    </row>
    <row r="176" spans="23:23" ht="14.25" customHeight="1">
      <c r="W176" s="137"/>
    </row>
    <row r="177" spans="23:23" ht="14.25" customHeight="1">
      <c r="W177" s="137"/>
    </row>
    <row r="178" spans="23:23" ht="14.25" customHeight="1">
      <c r="W178" s="137"/>
    </row>
    <row r="179" spans="23:23" ht="14.25" customHeight="1">
      <c r="W179" s="137"/>
    </row>
    <row r="180" spans="23:23" ht="14.25" customHeight="1">
      <c r="W180" s="137"/>
    </row>
    <row r="181" spans="23:23" ht="14.25" customHeight="1">
      <c r="W181" s="137"/>
    </row>
    <row r="182" spans="23:23" ht="14.25" customHeight="1">
      <c r="W182" s="137"/>
    </row>
    <row r="183" spans="23:23" ht="14.25" customHeight="1">
      <c r="W183" s="137"/>
    </row>
    <row r="184" spans="23:23" ht="14.25" customHeight="1">
      <c r="W184" s="137"/>
    </row>
    <row r="185" spans="23:23" ht="14.25" customHeight="1">
      <c r="W185" s="137"/>
    </row>
    <row r="186" spans="23:23" ht="14.25" customHeight="1">
      <c r="W186" s="137"/>
    </row>
    <row r="187" spans="23:23" ht="14.25" customHeight="1">
      <c r="W187" s="137"/>
    </row>
    <row r="188" spans="23:23" ht="14.25" customHeight="1">
      <c r="W188" s="137"/>
    </row>
    <row r="189" spans="23:23" ht="14.25" customHeight="1">
      <c r="W189" s="137"/>
    </row>
    <row r="190" spans="23:23" ht="14.25" customHeight="1">
      <c r="W190" s="137"/>
    </row>
    <row r="191" spans="23:23" ht="14.25" customHeight="1">
      <c r="W191" s="137"/>
    </row>
    <row r="192" spans="23:23" ht="14.25" customHeight="1">
      <c r="W192" s="137"/>
    </row>
    <row r="193" spans="23:23" ht="14.25" customHeight="1">
      <c r="W193" s="137"/>
    </row>
    <row r="194" spans="23:23" ht="14.25" customHeight="1">
      <c r="W194" s="137"/>
    </row>
    <row r="195" spans="23:23" ht="14.25" customHeight="1">
      <c r="W195" s="137"/>
    </row>
    <row r="196" spans="23:23" ht="14.25" customHeight="1">
      <c r="W196" s="137"/>
    </row>
    <row r="197" spans="23:23" ht="14.25" customHeight="1">
      <c r="W197" s="137"/>
    </row>
    <row r="198" spans="23:23" ht="14.25" customHeight="1">
      <c r="W198" s="137"/>
    </row>
    <row r="199" spans="23:23" ht="14.25" customHeight="1">
      <c r="W199" s="137"/>
    </row>
    <row r="200" spans="23:23" ht="14.25" customHeight="1">
      <c r="W200" s="137"/>
    </row>
    <row r="201" spans="23:23" ht="14.25" customHeight="1">
      <c r="W201" s="137"/>
    </row>
    <row r="202" spans="23:23" ht="14.25" customHeight="1">
      <c r="W202" s="137"/>
    </row>
    <row r="203" spans="23:23" ht="14.25" customHeight="1">
      <c r="W203" s="137"/>
    </row>
    <row r="204" spans="23:23" ht="14.25" customHeight="1">
      <c r="W204" s="137"/>
    </row>
    <row r="205" spans="23:23" ht="14.25" customHeight="1">
      <c r="W205" s="137"/>
    </row>
    <row r="206" spans="23:23" ht="14.25" customHeight="1">
      <c r="W206" s="137"/>
    </row>
    <row r="207" spans="23:23" ht="14.25" customHeight="1">
      <c r="W207" s="137"/>
    </row>
    <row r="208" spans="23:23" ht="14.25" customHeight="1">
      <c r="W208" s="137"/>
    </row>
    <row r="209" spans="23:23" ht="14.25" customHeight="1">
      <c r="W209" s="137"/>
    </row>
    <row r="210" spans="23:23" ht="14.25" customHeight="1">
      <c r="W210" s="137"/>
    </row>
    <row r="211" spans="23:23" ht="14.25" customHeight="1">
      <c r="W211" s="137"/>
    </row>
    <row r="212" spans="23:23" ht="14.25" customHeight="1">
      <c r="W212" s="137"/>
    </row>
    <row r="213" spans="23:23" ht="14.25" customHeight="1">
      <c r="W213" s="137"/>
    </row>
    <row r="214" spans="23:23" ht="14.25" customHeight="1">
      <c r="W214" s="137"/>
    </row>
    <row r="215" spans="23:23" ht="14.25" customHeight="1">
      <c r="W215" s="137"/>
    </row>
    <row r="216" spans="23:23" ht="14.25" customHeight="1">
      <c r="W216" s="137"/>
    </row>
    <row r="217" spans="23:23" ht="14.25" customHeight="1">
      <c r="W217" s="137"/>
    </row>
    <row r="218" spans="23:23" ht="14.25" customHeight="1">
      <c r="W218" s="137"/>
    </row>
    <row r="219" spans="23:23" ht="14.25" customHeight="1">
      <c r="W219" s="137"/>
    </row>
    <row r="220" spans="23:23" ht="14.25" customHeight="1">
      <c r="W220" s="137"/>
    </row>
    <row r="221" spans="23:23" ht="14.25" customHeight="1">
      <c r="W221" s="137"/>
    </row>
    <row r="222" spans="23:23" ht="14.25" customHeight="1">
      <c r="W222" s="137"/>
    </row>
    <row r="223" spans="23:23" ht="14.25" customHeight="1">
      <c r="W223" s="137"/>
    </row>
    <row r="224" spans="23:23" ht="14.25" customHeight="1">
      <c r="W224" s="137"/>
    </row>
    <row r="225" spans="23:23" ht="14.25" customHeight="1">
      <c r="W225" s="137"/>
    </row>
    <row r="226" spans="23:23" ht="14.25" customHeight="1">
      <c r="W226" s="137"/>
    </row>
    <row r="227" spans="23:23" ht="14.25" customHeight="1">
      <c r="W227" s="137"/>
    </row>
    <row r="228" spans="23:23" ht="14.25" customHeight="1">
      <c r="W228" s="137"/>
    </row>
    <row r="229" spans="23:23" ht="14.25" customHeight="1">
      <c r="W229" s="137"/>
    </row>
    <row r="230" spans="23:23" ht="14.25" customHeight="1">
      <c r="W230" s="137"/>
    </row>
    <row r="231" spans="23:23" ht="14.25" customHeight="1">
      <c r="W231" s="137"/>
    </row>
    <row r="232" spans="23:23" ht="14.25" customHeight="1">
      <c r="W232" s="137"/>
    </row>
    <row r="233" spans="23:23" ht="14.25" customHeight="1">
      <c r="W233" s="137"/>
    </row>
    <row r="234" spans="23:23" ht="14.25" customHeight="1">
      <c r="W234" s="137"/>
    </row>
    <row r="235" spans="23:23" ht="14.25" customHeight="1">
      <c r="W235" s="137"/>
    </row>
    <row r="236" spans="23:23" ht="14.25" customHeight="1">
      <c r="W236" s="137"/>
    </row>
    <row r="237" spans="23:23" ht="14.25" customHeight="1">
      <c r="W237" s="137"/>
    </row>
    <row r="238" spans="23:23" ht="14.25" customHeight="1">
      <c r="W238" s="137"/>
    </row>
    <row r="239" spans="23:23" ht="14.25" customHeight="1">
      <c r="W239" s="137"/>
    </row>
    <row r="240" spans="23:23" ht="14.25" customHeight="1">
      <c r="W240" s="137"/>
    </row>
    <row r="241" spans="23:23" ht="14.25" customHeight="1">
      <c r="W241" s="137"/>
    </row>
    <row r="242" spans="23:23" ht="14.25" customHeight="1">
      <c r="W242" s="137"/>
    </row>
    <row r="243" spans="23:23" ht="14.25" customHeight="1">
      <c r="W243" s="137"/>
    </row>
    <row r="244" spans="23:23" ht="14.25" customHeight="1">
      <c r="W244" s="137"/>
    </row>
    <row r="245" spans="23:23" ht="14.25" customHeight="1">
      <c r="W245" s="137"/>
    </row>
    <row r="246" spans="23:23" ht="14.25" customHeight="1">
      <c r="W246" s="137"/>
    </row>
    <row r="247" spans="23:23" ht="14.25" customHeight="1">
      <c r="W247" s="137"/>
    </row>
    <row r="248" spans="23:23" ht="14.25" customHeight="1">
      <c r="W248" s="137"/>
    </row>
    <row r="249" spans="23:23" ht="14.25" customHeight="1">
      <c r="W249" s="137"/>
    </row>
    <row r="250" spans="23:23" ht="14.25" customHeight="1">
      <c r="W250" s="137"/>
    </row>
    <row r="251" spans="23:23" ht="14.25" customHeight="1">
      <c r="W251" s="137"/>
    </row>
    <row r="252" spans="23:23" ht="14.25" customHeight="1">
      <c r="W252" s="137"/>
    </row>
    <row r="253" spans="23:23" ht="14.25" customHeight="1">
      <c r="W253" s="137"/>
    </row>
    <row r="254" spans="23:23" ht="14.25" customHeight="1">
      <c r="W254" s="137"/>
    </row>
    <row r="255" spans="23:23" ht="14.25" customHeight="1">
      <c r="W255" s="137"/>
    </row>
    <row r="256" spans="23:23" ht="14.25" customHeight="1">
      <c r="W256" s="137"/>
    </row>
    <row r="257" spans="23:23" ht="14.25" customHeight="1">
      <c r="W257" s="137"/>
    </row>
    <row r="258" spans="23:23" ht="14.25" customHeight="1">
      <c r="W258" s="137"/>
    </row>
    <row r="259" spans="23:23" ht="14.25" customHeight="1">
      <c r="W259" s="137"/>
    </row>
    <row r="260" spans="23:23" ht="14.25" customHeight="1">
      <c r="W260" s="137"/>
    </row>
    <row r="261" spans="23:23" ht="14.25" customHeight="1">
      <c r="W261" s="137"/>
    </row>
    <row r="262" spans="23:23" ht="14.25" customHeight="1">
      <c r="W262" s="137"/>
    </row>
    <row r="263" spans="23:23" ht="14.25" customHeight="1">
      <c r="W263" s="137"/>
    </row>
    <row r="264" spans="23:23" ht="14.25" customHeight="1">
      <c r="W264" s="137"/>
    </row>
    <row r="265" spans="23:23" ht="14.25" customHeight="1">
      <c r="W265" s="137"/>
    </row>
    <row r="266" spans="23:23" ht="14.25" customHeight="1">
      <c r="W266" s="137"/>
    </row>
    <row r="267" spans="23:23" ht="14.25" customHeight="1">
      <c r="W267" s="137"/>
    </row>
    <row r="268" spans="23:23" ht="14.25" customHeight="1">
      <c r="W268" s="137"/>
    </row>
    <row r="269" spans="23:23" ht="14.25" customHeight="1">
      <c r="W269" s="137"/>
    </row>
    <row r="270" spans="23:23" ht="14.25" customHeight="1">
      <c r="W270" s="137"/>
    </row>
    <row r="271" spans="23:23" ht="14.25" customHeight="1">
      <c r="W271" s="137"/>
    </row>
    <row r="272" spans="23:23" ht="14.25" customHeight="1">
      <c r="W272" s="137"/>
    </row>
    <row r="273" spans="23:23" ht="14.25" customHeight="1">
      <c r="W273" s="137"/>
    </row>
    <row r="274" spans="23:23" ht="14.25" customHeight="1">
      <c r="W274" s="137"/>
    </row>
    <row r="275" spans="23:23" ht="14.25" customHeight="1">
      <c r="W275" s="137"/>
    </row>
    <row r="276" spans="23:23" ht="14.25" customHeight="1">
      <c r="W276" s="137"/>
    </row>
    <row r="277" spans="23:23" ht="14.25" customHeight="1">
      <c r="W277" s="137"/>
    </row>
    <row r="278" spans="23:23" ht="14.25" customHeight="1">
      <c r="W278" s="137"/>
    </row>
    <row r="279" spans="23:23" ht="14.25" customHeight="1">
      <c r="W279" s="137"/>
    </row>
    <row r="280" spans="23:23" ht="14.25" customHeight="1">
      <c r="W280" s="137"/>
    </row>
    <row r="281" spans="23:23" ht="14.25" customHeight="1">
      <c r="W281" s="137"/>
    </row>
    <row r="282" spans="23:23" ht="14.25" customHeight="1">
      <c r="W282" s="137"/>
    </row>
    <row r="283" spans="23:23" ht="14.25" customHeight="1">
      <c r="W283" s="137"/>
    </row>
    <row r="284" spans="23:23" ht="14.25" customHeight="1">
      <c r="W284" s="137"/>
    </row>
    <row r="285" spans="23:23" ht="14.25" customHeight="1">
      <c r="W285" s="137"/>
    </row>
    <row r="286" spans="23:23" ht="14.25" customHeight="1">
      <c r="W286" s="137"/>
    </row>
    <row r="287" spans="23:23" ht="14.25" customHeight="1">
      <c r="W287" s="137"/>
    </row>
    <row r="288" spans="23:23" ht="14.25" customHeight="1">
      <c r="W288" s="137"/>
    </row>
    <row r="289" spans="23:23" ht="14.25" customHeight="1">
      <c r="W289" s="137"/>
    </row>
    <row r="290" spans="23:23" ht="14.25" customHeight="1">
      <c r="W290" s="137"/>
    </row>
    <row r="291" spans="23:23" ht="14.25" customHeight="1">
      <c r="W291" s="137"/>
    </row>
    <row r="292" spans="23:23" ht="14.25" customHeight="1">
      <c r="W292" s="137"/>
    </row>
    <row r="293" spans="23:23" ht="14.25" customHeight="1">
      <c r="W293" s="137"/>
    </row>
    <row r="294" spans="23:23" ht="14.25" customHeight="1">
      <c r="W294" s="137"/>
    </row>
    <row r="295" spans="23:23" ht="14.25" customHeight="1">
      <c r="W295" s="137"/>
    </row>
    <row r="296" spans="23:23" ht="14.25" customHeight="1">
      <c r="W296" s="137"/>
    </row>
    <row r="297" spans="23:23" ht="14.25" customHeight="1">
      <c r="W297" s="137"/>
    </row>
    <row r="298" spans="23:23" ht="14.25" customHeight="1">
      <c r="W298" s="137"/>
    </row>
    <row r="299" spans="23:23" ht="14.25" customHeight="1">
      <c r="W299" s="137"/>
    </row>
    <row r="300" spans="23:23" ht="14.25" customHeight="1">
      <c r="W300" s="137"/>
    </row>
    <row r="301" spans="23:23" ht="14.25" customHeight="1">
      <c r="W301" s="137"/>
    </row>
    <row r="302" spans="23:23" ht="14.25" customHeight="1">
      <c r="W302" s="137"/>
    </row>
    <row r="303" spans="23:23" ht="14.25" customHeight="1">
      <c r="W303" s="137"/>
    </row>
    <row r="304" spans="23:23" ht="14.25" customHeight="1">
      <c r="W304" s="137"/>
    </row>
    <row r="305" spans="23:23" ht="14.25" customHeight="1">
      <c r="W305" s="137"/>
    </row>
    <row r="306" spans="23:23" ht="14.25" customHeight="1">
      <c r="W306" s="137"/>
    </row>
    <row r="307" spans="23:23" ht="14.25" customHeight="1">
      <c r="W307" s="137"/>
    </row>
    <row r="308" spans="23:23" ht="14.25" customHeight="1">
      <c r="W308" s="137"/>
    </row>
    <row r="309" spans="23:23" ht="14.25" customHeight="1">
      <c r="W309" s="137"/>
    </row>
    <row r="310" spans="23:23" ht="14.25" customHeight="1">
      <c r="W310" s="137"/>
    </row>
    <row r="311" spans="23:23" ht="14.25" customHeight="1">
      <c r="W311" s="137"/>
    </row>
    <row r="312" spans="23:23" ht="14.25" customHeight="1">
      <c r="W312" s="137"/>
    </row>
    <row r="313" spans="23:23" ht="14.25" customHeight="1">
      <c r="W313" s="137"/>
    </row>
    <row r="314" spans="23:23" ht="14.25" customHeight="1">
      <c r="W314" s="137"/>
    </row>
    <row r="315" spans="23:23" ht="14.25" customHeight="1">
      <c r="W315" s="137"/>
    </row>
    <row r="316" spans="23:23" ht="14.25" customHeight="1">
      <c r="W316" s="137"/>
    </row>
    <row r="317" spans="23:23" ht="14.25" customHeight="1">
      <c r="W317" s="137"/>
    </row>
    <row r="318" spans="23:23" ht="14.25" customHeight="1">
      <c r="W318" s="137"/>
    </row>
    <row r="319" spans="23:23" ht="14.25" customHeight="1">
      <c r="W319" s="137"/>
    </row>
    <row r="320" spans="23:23" ht="14.25" customHeight="1">
      <c r="W320" s="137"/>
    </row>
    <row r="321" spans="23:23" ht="14.25" customHeight="1">
      <c r="W321" s="137"/>
    </row>
    <row r="322" spans="23:23" ht="14.25" customHeight="1">
      <c r="W322" s="137"/>
    </row>
    <row r="323" spans="23:23" ht="14.25" customHeight="1">
      <c r="W323" s="137"/>
    </row>
    <row r="324" spans="23:23" ht="14.25" customHeight="1">
      <c r="W324" s="137"/>
    </row>
    <row r="325" spans="23:23" ht="14.25" customHeight="1">
      <c r="W325" s="137"/>
    </row>
    <row r="326" spans="23:23" ht="14.25" customHeight="1">
      <c r="W326" s="137"/>
    </row>
    <row r="327" spans="23:23" ht="14.25" customHeight="1">
      <c r="W327" s="137"/>
    </row>
    <row r="328" spans="23:23" ht="14.25" customHeight="1">
      <c r="W328" s="137"/>
    </row>
    <row r="329" spans="23:23" ht="14.25" customHeight="1">
      <c r="W329" s="137"/>
    </row>
    <row r="330" spans="23:23" ht="14.25" customHeight="1">
      <c r="W330" s="137"/>
    </row>
    <row r="331" spans="23:23" ht="14.25" customHeight="1">
      <c r="W331" s="137"/>
    </row>
    <row r="332" spans="23:23" ht="14.25" customHeight="1">
      <c r="W332" s="137"/>
    </row>
    <row r="333" spans="23:23" ht="14.25" customHeight="1">
      <c r="W333" s="137"/>
    </row>
    <row r="334" spans="23:23" ht="14.25" customHeight="1">
      <c r="W334" s="137"/>
    </row>
    <row r="335" spans="23:23" ht="14.25" customHeight="1">
      <c r="W335" s="137"/>
    </row>
    <row r="336" spans="23:23" ht="14.25" customHeight="1">
      <c r="W336" s="137"/>
    </row>
    <row r="337" spans="23:23" ht="14.25" customHeight="1">
      <c r="W337" s="137"/>
    </row>
    <row r="338" spans="23:23" ht="14.25" customHeight="1">
      <c r="W338" s="137"/>
    </row>
    <row r="339" spans="23:23" ht="14.25" customHeight="1">
      <c r="W339" s="137"/>
    </row>
    <row r="340" spans="23:23" ht="14.25" customHeight="1">
      <c r="W340" s="137"/>
    </row>
    <row r="341" spans="23:23" ht="14.25" customHeight="1">
      <c r="W341" s="137"/>
    </row>
    <row r="342" spans="23:23" ht="14.25" customHeight="1">
      <c r="W342" s="137"/>
    </row>
    <row r="343" spans="23:23" ht="14.25" customHeight="1">
      <c r="W343" s="137"/>
    </row>
    <row r="344" spans="23:23" ht="14.25" customHeight="1">
      <c r="W344" s="137"/>
    </row>
    <row r="345" spans="23:23" ht="14.25" customHeight="1">
      <c r="W345" s="137"/>
    </row>
    <row r="346" spans="23:23" ht="14.25" customHeight="1">
      <c r="W346" s="137"/>
    </row>
    <row r="347" spans="23:23" ht="14.25" customHeight="1">
      <c r="W347" s="137"/>
    </row>
    <row r="348" spans="23:23" ht="14.25" customHeight="1">
      <c r="W348" s="137"/>
    </row>
    <row r="349" spans="23:23" ht="14.25" customHeight="1">
      <c r="W349" s="137"/>
    </row>
    <row r="350" spans="23:23" ht="14.25" customHeight="1">
      <c r="W350" s="137"/>
    </row>
    <row r="351" spans="23:23" ht="14.25" customHeight="1">
      <c r="W351" s="137"/>
    </row>
    <row r="352" spans="23:23" ht="14.25" customHeight="1">
      <c r="W352" s="137"/>
    </row>
    <row r="353" spans="23:23" ht="14.25" customHeight="1">
      <c r="W353" s="137"/>
    </row>
    <row r="354" spans="23:23" ht="14.25" customHeight="1">
      <c r="W354" s="137"/>
    </row>
    <row r="355" spans="23:23" ht="14.25" customHeight="1">
      <c r="W355" s="137"/>
    </row>
    <row r="356" spans="23:23" ht="14.25" customHeight="1">
      <c r="W356" s="137"/>
    </row>
    <row r="357" spans="23:23" ht="14.25" customHeight="1">
      <c r="W357" s="137"/>
    </row>
    <row r="358" spans="23:23" ht="14.25" customHeight="1">
      <c r="W358" s="137"/>
    </row>
    <row r="359" spans="23:23" ht="14.25" customHeight="1">
      <c r="W359" s="137"/>
    </row>
    <row r="360" spans="23:23" ht="14.25" customHeight="1">
      <c r="W360" s="137"/>
    </row>
    <row r="361" spans="23:23" ht="14.25" customHeight="1">
      <c r="W361" s="137"/>
    </row>
    <row r="362" spans="23:23" ht="14.25" customHeight="1">
      <c r="W362" s="137"/>
    </row>
    <row r="363" spans="23:23" ht="14.25" customHeight="1">
      <c r="W363" s="137"/>
    </row>
    <row r="364" spans="23:23" ht="14.25" customHeight="1">
      <c r="W364" s="137"/>
    </row>
    <row r="365" spans="23:23" ht="14.25" customHeight="1">
      <c r="W365" s="137"/>
    </row>
    <row r="366" spans="23:23" ht="14.25" customHeight="1">
      <c r="W366" s="137"/>
    </row>
    <row r="367" spans="23:23" ht="14.25" customHeight="1">
      <c r="W367" s="137"/>
    </row>
    <row r="368" spans="23:23" ht="14.25" customHeight="1">
      <c r="W368" s="137"/>
    </row>
    <row r="369" spans="23:23" ht="14.25" customHeight="1">
      <c r="W369" s="137"/>
    </row>
    <row r="370" spans="23:23" ht="14.25" customHeight="1">
      <c r="W370" s="137"/>
    </row>
    <row r="371" spans="23:23" ht="14.25" customHeight="1">
      <c r="W371" s="137"/>
    </row>
    <row r="372" spans="23:23" ht="14.25" customHeight="1">
      <c r="W372" s="137"/>
    </row>
    <row r="373" spans="23:23" ht="14.25" customHeight="1">
      <c r="W373" s="137"/>
    </row>
    <row r="374" spans="23:23" ht="14.25" customHeight="1">
      <c r="W374" s="137"/>
    </row>
    <row r="375" spans="23:23" ht="14.25" customHeight="1">
      <c r="W375" s="137"/>
    </row>
    <row r="376" spans="23:23" ht="14.25" customHeight="1">
      <c r="W376" s="137"/>
    </row>
    <row r="377" spans="23:23" ht="14.25" customHeight="1">
      <c r="W377" s="137"/>
    </row>
    <row r="378" spans="23:23" ht="14.25" customHeight="1">
      <c r="W378" s="137"/>
    </row>
    <row r="379" spans="23:23" ht="14.25" customHeight="1">
      <c r="W379" s="137"/>
    </row>
    <row r="380" spans="23:23" ht="14.25" customHeight="1">
      <c r="W380" s="137"/>
    </row>
    <row r="381" spans="23:23" ht="14.25" customHeight="1">
      <c r="W381" s="137"/>
    </row>
    <row r="382" spans="23:23" ht="14.25" customHeight="1">
      <c r="W382" s="137"/>
    </row>
    <row r="383" spans="23:23" ht="14.25" customHeight="1">
      <c r="W383" s="137"/>
    </row>
    <row r="384" spans="23:23" ht="14.25" customHeight="1">
      <c r="W384" s="137"/>
    </row>
    <row r="385" spans="23:23" ht="14.25" customHeight="1">
      <c r="W385" s="137"/>
    </row>
    <row r="386" spans="23:23" ht="14.25" customHeight="1">
      <c r="W386" s="137"/>
    </row>
    <row r="387" spans="23:23" ht="14.25" customHeight="1">
      <c r="W387" s="137"/>
    </row>
    <row r="388" spans="23:23" ht="14.25" customHeight="1">
      <c r="W388" s="137"/>
    </row>
    <row r="389" spans="23:23" ht="14.25" customHeight="1">
      <c r="W389" s="137"/>
    </row>
    <row r="390" spans="23:23" ht="14.25" customHeight="1">
      <c r="W390" s="137"/>
    </row>
    <row r="391" spans="23:23" ht="14.25" customHeight="1">
      <c r="W391" s="137"/>
    </row>
    <row r="392" spans="23:23" ht="14.25" customHeight="1">
      <c r="W392" s="137"/>
    </row>
    <row r="393" spans="23:23" ht="14.25" customHeight="1">
      <c r="W393" s="137"/>
    </row>
    <row r="394" spans="23:23" ht="14.25" customHeight="1">
      <c r="W394" s="137"/>
    </row>
    <row r="395" spans="23:23" ht="14.25" customHeight="1">
      <c r="W395" s="137"/>
    </row>
    <row r="396" spans="23:23" ht="14.25" customHeight="1">
      <c r="W396" s="137"/>
    </row>
    <row r="397" spans="23:23" ht="14.25" customHeight="1">
      <c r="W397" s="137"/>
    </row>
    <row r="398" spans="23:23" ht="14.25" customHeight="1">
      <c r="W398" s="137"/>
    </row>
    <row r="399" spans="23:23" ht="14.25" customHeight="1">
      <c r="W399" s="137"/>
    </row>
    <row r="400" spans="23:23" ht="14.25" customHeight="1">
      <c r="W400" s="137"/>
    </row>
    <row r="401" spans="23:23" ht="14.25" customHeight="1">
      <c r="W401" s="137"/>
    </row>
    <row r="402" spans="23:23" ht="14.25" customHeight="1">
      <c r="W402" s="137"/>
    </row>
    <row r="403" spans="23:23" ht="14.25" customHeight="1">
      <c r="W403" s="137"/>
    </row>
    <row r="404" spans="23:23" ht="14.25" customHeight="1">
      <c r="W404" s="137"/>
    </row>
    <row r="405" spans="23:23" ht="14.25" customHeight="1">
      <c r="W405" s="137"/>
    </row>
    <row r="406" spans="23:23" ht="14.25" customHeight="1">
      <c r="W406" s="137"/>
    </row>
    <row r="407" spans="23:23" ht="14.25" customHeight="1">
      <c r="W407" s="137"/>
    </row>
    <row r="408" spans="23:23" ht="14.25" customHeight="1">
      <c r="W408" s="137"/>
    </row>
    <row r="409" spans="23:23" ht="14.25" customHeight="1">
      <c r="W409" s="137"/>
    </row>
    <row r="410" spans="23:23" ht="14.25" customHeight="1">
      <c r="W410" s="137"/>
    </row>
    <row r="411" spans="23:23" ht="14.25" customHeight="1">
      <c r="W411" s="137"/>
    </row>
    <row r="412" spans="23:23" ht="14.25" customHeight="1">
      <c r="W412" s="137"/>
    </row>
    <row r="413" spans="23:23" ht="14.25" customHeight="1">
      <c r="W413" s="137"/>
    </row>
    <row r="414" spans="23:23" ht="14.25" customHeight="1">
      <c r="W414" s="137"/>
    </row>
    <row r="415" spans="23:23" ht="14.25" customHeight="1">
      <c r="W415" s="137"/>
    </row>
    <row r="416" spans="23:23" ht="14.25" customHeight="1">
      <c r="W416" s="137"/>
    </row>
    <row r="417" spans="23:23" ht="14.25" customHeight="1">
      <c r="W417" s="137"/>
    </row>
    <row r="418" spans="23:23" ht="14.25" customHeight="1">
      <c r="W418" s="137"/>
    </row>
    <row r="419" spans="23:23" ht="14.25" customHeight="1">
      <c r="W419" s="137"/>
    </row>
    <row r="420" spans="23:23" ht="14.25" customHeight="1">
      <c r="W420" s="137"/>
    </row>
    <row r="421" spans="23:23" ht="14.25" customHeight="1">
      <c r="W421" s="137"/>
    </row>
    <row r="422" spans="23:23" ht="14.25" customHeight="1">
      <c r="W422" s="137"/>
    </row>
    <row r="423" spans="23:23" ht="14.25" customHeight="1">
      <c r="W423" s="137"/>
    </row>
    <row r="424" spans="23:23" ht="14.25" customHeight="1">
      <c r="W424" s="137"/>
    </row>
    <row r="425" spans="23:23" ht="14.25" customHeight="1">
      <c r="W425" s="137"/>
    </row>
    <row r="426" spans="23:23" ht="14.25" customHeight="1">
      <c r="W426" s="137"/>
    </row>
    <row r="427" spans="23:23" ht="14.25" customHeight="1">
      <c r="W427" s="137"/>
    </row>
    <row r="428" spans="23:23" ht="14.25" customHeight="1">
      <c r="W428" s="137"/>
    </row>
    <row r="429" spans="23:23" ht="14.25" customHeight="1">
      <c r="W429" s="137"/>
    </row>
    <row r="430" spans="23:23" ht="14.25" customHeight="1">
      <c r="W430" s="137"/>
    </row>
    <row r="431" spans="23:23" ht="14.25" customHeight="1">
      <c r="W431" s="137"/>
    </row>
    <row r="432" spans="23:23" ht="14.25" customHeight="1">
      <c r="W432" s="137"/>
    </row>
    <row r="433" spans="23:23" ht="14.25" customHeight="1">
      <c r="W433" s="137"/>
    </row>
    <row r="434" spans="23:23" ht="14.25" customHeight="1">
      <c r="W434" s="137"/>
    </row>
    <row r="435" spans="23:23" ht="14.25" customHeight="1">
      <c r="W435" s="137"/>
    </row>
    <row r="436" spans="23:23" ht="14.25" customHeight="1">
      <c r="W436" s="137"/>
    </row>
    <row r="437" spans="23:23" ht="14.25" customHeight="1">
      <c r="W437" s="137"/>
    </row>
    <row r="438" spans="23:23" ht="14.25" customHeight="1">
      <c r="W438" s="137"/>
    </row>
    <row r="439" spans="23:23" ht="14.25" customHeight="1">
      <c r="W439" s="137"/>
    </row>
    <row r="440" spans="23:23" ht="14.25" customHeight="1">
      <c r="W440" s="137"/>
    </row>
    <row r="441" spans="23:23" ht="14.25" customHeight="1">
      <c r="W441" s="137"/>
    </row>
    <row r="442" spans="23:23" ht="14.25" customHeight="1">
      <c r="W442" s="137"/>
    </row>
    <row r="443" spans="23:23" ht="14.25" customHeight="1">
      <c r="W443" s="137"/>
    </row>
    <row r="444" spans="23:23" ht="14.25" customHeight="1">
      <c r="W444" s="137"/>
    </row>
    <row r="445" spans="23:23" ht="14.25" customHeight="1">
      <c r="W445" s="137"/>
    </row>
    <row r="446" spans="23:23" ht="14.25" customHeight="1">
      <c r="W446" s="137"/>
    </row>
    <row r="447" spans="23:23" ht="14.25" customHeight="1">
      <c r="W447" s="137"/>
    </row>
    <row r="448" spans="23:23" ht="14.25" customHeight="1">
      <c r="W448" s="137"/>
    </row>
    <row r="449" spans="23:23" ht="14.25" customHeight="1">
      <c r="W449" s="137"/>
    </row>
    <row r="450" spans="23:23" ht="14.25" customHeight="1">
      <c r="W450" s="137"/>
    </row>
    <row r="451" spans="23:23" ht="14.25" customHeight="1">
      <c r="W451" s="137"/>
    </row>
    <row r="452" spans="23:23" ht="14.25" customHeight="1">
      <c r="W452" s="137"/>
    </row>
    <row r="453" spans="23:23" ht="14.25" customHeight="1">
      <c r="W453" s="137"/>
    </row>
    <row r="454" spans="23:23" ht="14.25" customHeight="1">
      <c r="W454" s="137"/>
    </row>
    <row r="455" spans="23:23" ht="14.25" customHeight="1">
      <c r="W455" s="137"/>
    </row>
    <row r="456" spans="23:23" ht="14.25" customHeight="1">
      <c r="W456" s="137"/>
    </row>
    <row r="457" spans="23:23" ht="14.25" customHeight="1">
      <c r="W457" s="137"/>
    </row>
    <row r="458" spans="23:23" ht="14.25" customHeight="1">
      <c r="W458" s="137"/>
    </row>
    <row r="459" spans="23:23" ht="14.25" customHeight="1">
      <c r="W459" s="137"/>
    </row>
    <row r="460" spans="23:23" ht="14.25" customHeight="1">
      <c r="W460" s="137"/>
    </row>
    <row r="461" spans="23:23" ht="14.25" customHeight="1">
      <c r="W461" s="137"/>
    </row>
    <row r="462" spans="23:23" ht="14.25" customHeight="1">
      <c r="W462" s="137"/>
    </row>
    <row r="463" spans="23:23" ht="14.25" customHeight="1">
      <c r="W463" s="137"/>
    </row>
    <row r="464" spans="23:23" ht="14.25" customHeight="1">
      <c r="W464" s="137"/>
    </row>
    <row r="465" spans="23:23" ht="14.25" customHeight="1">
      <c r="W465" s="137"/>
    </row>
    <row r="466" spans="23:23" ht="14.25" customHeight="1">
      <c r="W466" s="137"/>
    </row>
    <row r="467" spans="23:23" ht="14.25" customHeight="1">
      <c r="W467" s="137"/>
    </row>
    <row r="468" spans="23:23" ht="14.25" customHeight="1">
      <c r="W468" s="137"/>
    </row>
    <row r="469" spans="23:23" ht="14.25" customHeight="1">
      <c r="W469" s="137"/>
    </row>
    <row r="470" spans="23:23" ht="14.25" customHeight="1">
      <c r="W470" s="137"/>
    </row>
    <row r="471" spans="23:23" ht="14.25" customHeight="1">
      <c r="W471" s="137"/>
    </row>
    <row r="472" spans="23:23" ht="14.25" customHeight="1">
      <c r="W472" s="137"/>
    </row>
    <row r="473" spans="23:23" ht="14.25" customHeight="1">
      <c r="W473" s="137"/>
    </row>
    <row r="474" spans="23:23" ht="14.25" customHeight="1">
      <c r="W474" s="137"/>
    </row>
    <row r="475" spans="23:23" ht="14.25" customHeight="1">
      <c r="W475" s="137"/>
    </row>
    <row r="476" spans="23:23" ht="14.25" customHeight="1">
      <c r="W476" s="137"/>
    </row>
    <row r="477" spans="23:23" ht="14.25" customHeight="1">
      <c r="W477" s="137"/>
    </row>
    <row r="478" spans="23:23" ht="14.25" customHeight="1">
      <c r="W478" s="137"/>
    </row>
    <row r="479" spans="23:23" ht="14.25" customHeight="1">
      <c r="W479" s="137"/>
    </row>
    <row r="480" spans="23:23" ht="14.25" customHeight="1">
      <c r="W480" s="137"/>
    </row>
    <row r="481" spans="23:23" ht="14.25" customHeight="1">
      <c r="W481" s="137"/>
    </row>
    <row r="482" spans="23:23" ht="14.25" customHeight="1">
      <c r="W482" s="137"/>
    </row>
    <row r="483" spans="23:23" ht="14.25" customHeight="1">
      <c r="W483" s="137"/>
    </row>
    <row r="484" spans="23:23" ht="14.25" customHeight="1">
      <c r="W484" s="137"/>
    </row>
    <row r="485" spans="23:23" ht="14.25" customHeight="1">
      <c r="W485" s="137"/>
    </row>
    <row r="486" spans="23:23" ht="14.25" customHeight="1">
      <c r="W486" s="137"/>
    </row>
    <row r="487" spans="23:23" ht="14.25" customHeight="1">
      <c r="W487" s="137"/>
    </row>
    <row r="488" spans="23:23" ht="14.25" customHeight="1">
      <c r="W488" s="137"/>
    </row>
    <row r="489" spans="23:23" ht="14.25" customHeight="1">
      <c r="W489" s="137"/>
    </row>
    <row r="490" spans="23:23" ht="14.25" customHeight="1">
      <c r="W490" s="137"/>
    </row>
    <row r="491" spans="23:23" ht="14.25" customHeight="1">
      <c r="W491" s="137"/>
    </row>
    <row r="492" spans="23:23" ht="14.25" customHeight="1">
      <c r="W492" s="137"/>
    </row>
    <row r="493" spans="23:23" ht="14.25" customHeight="1">
      <c r="W493" s="137"/>
    </row>
    <row r="494" spans="23:23" ht="14.25" customHeight="1">
      <c r="W494" s="137"/>
    </row>
    <row r="495" spans="23:23" ht="14.25" customHeight="1">
      <c r="W495" s="137"/>
    </row>
    <row r="496" spans="23:23" ht="14.25" customHeight="1">
      <c r="W496" s="137"/>
    </row>
    <row r="497" spans="23:23" ht="14.25" customHeight="1">
      <c r="W497" s="137"/>
    </row>
    <row r="498" spans="23:23" ht="14.25" customHeight="1">
      <c r="W498" s="137"/>
    </row>
    <row r="499" spans="23:23" ht="14.25" customHeight="1">
      <c r="W499" s="137"/>
    </row>
    <row r="500" spans="23:23" ht="14.25" customHeight="1">
      <c r="W500" s="137"/>
    </row>
    <row r="501" spans="23:23" ht="14.25" customHeight="1">
      <c r="W501" s="137"/>
    </row>
    <row r="502" spans="23:23" ht="14.25" customHeight="1">
      <c r="W502" s="137"/>
    </row>
    <row r="503" spans="23:23" ht="14.25" customHeight="1">
      <c r="W503" s="137"/>
    </row>
    <row r="504" spans="23:23" ht="14.25" customHeight="1">
      <c r="W504" s="137"/>
    </row>
    <row r="505" spans="23:23" ht="14.25" customHeight="1">
      <c r="W505" s="137"/>
    </row>
    <row r="506" spans="23:23" ht="14.25" customHeight="1">
      <c r="W506" s="137"/>
    </row>
    <row r="507" spans="23:23" ht="14.25" customHeight="1">
      <c r="W507" s="137"/>
    </row>
    <row r="508" spans="23:23" ht="14.25" customHeight="1">
      <c r="W508" s="137"/>
    </row>
    <row r="509" spans="23:23" ht="14.25" customHeight="1">
      <c r="W509" s="137"/>
    </row>
    <row r="510" spans="23:23" ht="14.25" customHeight="1">
      <c r="W510" s="137"/>
    </row>
    <row r="511" spans="23:23" ht="14.25" customHeight="1">
      <c r="W511" s="137"/>
    </row>
    <row r="512" spans="23:23" ht="14.25" customHeight="1">
      <c r="W512" s="137"/>
    </row>
    <row r="513" spans="23:23" ht="14.25" customHeight="1">
      <c r="W513" s="137"/>
    </row>
    <row r="514" spans="23:23" ht="14.25" customHeight="1">
      <c r="W514" s="137"/>
    </row>
    <row r="515" spans="23:23" ht="14.25" customHeight="1">
      <c r="W515" s="137"/>
    </row>
    <row r="516" spans="23:23" ht="14.25" customHeight="1">
      <c r="W516" s="137"/>
    </row>
    <row r="517" spans="23:23" ht="14.25" customHeight="1">
      <c r="W517" s="137"/>
    </row>
    <row r="518" spans="23:23" ht="14.25" customHeight="1">
      <c r="W518" s="137"/>
    </row>
    <row r="519" spans="23:23" ht="14.25" customHeight="1">
      <c r="W519" s="137"/>
    </row>
    <row r="520" spans="23:23" ht="14.25" customHeight="1">
      <c r="W520" s="137"/>
    </row>
    <row r="521" spans="23:23" ht="14.25" customHeight="1">
      <c r="W521" s="137"/>
    </row>
    <row r="522" spans="23:23" ht="14.25" customHeight="1">
      <c r="W522" s="137"/>
    </row>
    <row r="523" spans="23:23" ht="14.25" customHeight="1">
      <c r="W523" s="137"/>
    </row>
    <row r="524" spans="23:23" ht="14.25" customHeight="1">
      <c r="W524" s="137"/>
    </row>
    <row r="525" spans="23:23" ht="14.25" customHeight="1">
      <c r="W525" s="137"/>
    </row>
    <row r="526" spans="23:23" ht="14.25" customHeight="1">
      <c r="W526" s="137"/>
    </row>
    <row r="527" spans="23:23" ht="14.25" customHeight="1">
      <c r="W527" s="137"/>
    </row>
    <row r="528" spans="23:23" ht="14.25" customHeight="1">
      <c r="W528" s="137"/>
    </row>
    <row r="529" spans="23:23" ht="14.25" customHeight="1">
      <c r="W529" s="137"/>
    </row>
    <row r="530" spans="23:23" ht="14.25" customHeight="1">
      <c r="W530" s="137"/>
    </row>
    <row r="531" spans="23:23" ht="14.25" customHeight="1">
      <c r="W531" s="137"/>
    </row>
    <row r="532" spans="23:23" ht="14.25" customHeight="1">
      <c r="W532" s="137"/>
    </row>
    <row r="533" spans="23:23" ht="14.25" customHeight="1">
      <c r="W533" s="137"/>
    </row>
    <row r="534" spans="23:23" ht="14.25" customHeight="1">
      <c r="W534" s="137"/>
    </row>
    <row r="535" spans="23:23" ht="14.25" customHeight="1">
      <c r="W535" s="137"/>
    </row>
    <row r="536" spans="23:23" ht="14.25" customHeight="1">
      <c r="W536" s="137"/>
    </row>
    <row r="537" spans="23:23" ht="14.25" customHeight="1">
      <c r="W537" s="137"/>
    </row>
    <row r="538" spans="23:23" ht="14.25" customHeight="1">
      <c r="W538" s="137"/>
    </row>
    <row r="539" spans="23:23" ht="14.25" customHeight="1">
      <c r="W539" s="137"/>
    </row>
    <row r="540" spans="23:23" ht="14.25" customHeight="1">
      <c r="W540" s="137"/>
    </row>
    <row r="541" spans="23:23" ht="14.25" customHeight="1">
      <c r="W541" s="137"/>
    </row>
    <row r="542" spans="23:23" ht="14.25" customHeight="1">
      <c r="W542" s="137"/>
    </row>
    <row r="543" spans="23:23" ht="14.25" customHeight="1">
      <c r="W543" s="137"/>
    </row>
    <row r="544" spans="23:23" ht="14.25" customHeight="1">
      <c r="W544" s="137"/>
    </row>
    <row r="545" spans="23:23" ht="14.25" customHeight="1">
      <c r="W545" s="137"/>
    </row>
    <row r="546" spans="23:23" ht="14.25" customHeight="1">
      <c r="W546" s="137"/>
    </row>
    <row r="547" spans="23:23" ht="14.25" customHeight="1">
      <c r="W547" s="137"/>
    </row>
    <row r="548" spans="23:23" ht="14.25" customHeight="1">
      <c r="W548" s="137"/>
    </row>
    <row r="549" spans="23:23" ht="14.25" customHeight="1">
      <c r="W549" s="137"/>
    </row>
    <row r="550" spans="23:23" ht="14.25" customHeight="1">
      <c r="W550" s="137"/>
    </row>
    <row r="551" spans="23:23" ht="14.25" customHeight="1">
      <c r="W551" s="137"/>
    </row>
    <row r="552" spans="23:23" ht="14.25" customHeight="1">
      <c r="W552" s="137"/>
    </row>
    <row r="553" spans="23:23" ht="14.25" customHeight="1">
      <c r="W553" s="137"/>
    </row>
    <row r="554" spans="23:23" ht="14.25" customHeight="1">
      <c r="W554" s="137"/>
    </row>
    <row r="555" spans="23:23" ht="14.25" customHeight="1">
      <c r="W555" s="137"/>
    </row>
    <row r="556" spans="23:23" ht="14.25" customHeight="1">
      <c r="W556" s="137"/>
    </row>
    <row r="557" spans="23:23" ht="14.25" customHeight="1">
      <c r="W557" s="137"/>
    </row>
    <row r="558" spans="23:23" ht="14.25" customHeight="1">
      <c r="W558" s="137"/>
    </row>
    <row r="559" spans="23:23" ht="14.25" customHeight="1">
      <c r="W559" s="137"/>
    </row>
    <row r="560" spans="23:23" ht="14.25" customHeight="1">
      <c r="W560" s="137"/>
    </row>
    <row r="561" spans="23:23" ht="14.25" customHeight="1">
      <c r="W561" s="137"/>
    </row>
    <row r="562" spans="23:23" ht="14.25" customHeight="1">
      <c r="W562" s="137"/>
    </row>
    <row r="563" spans="23:23" ht="14.25" customHeight="1">
      <c r="W563" s="137"/>
    </row>
    <row r="564" spans="23:23" ht="14.25" customHeight="1">
      <c r="W564" s="137"/>
    </row>
    <row r="565" spans="23:23" ht="14.25" customHeight="1">
      <c r="W565" s="137"/>
    </row>
    <row r="566" spans="23:23" ht="14.25" customHeight="1">
      <c r="W566" s="137"/>
    </row>
    <row r="567" spans="23:23" ht="14.25" customHeight="1">
      <c r="W567" s="137"/>
    </row>
    <row r="568" spans="23:23" ht="14.25" customHeight="1">
      <c r="W568" s="137"/>
    </row>
    <row r="569" spans="23:23" ht="14.25" customHeight="1">
      <c r="W569" s="137"/>
    </row>
    <row r="570" spans="23:23" ht="14.25" customHeight="1">
      <c r="W570" s="137"/>
    </row>
    <row r="571" spans="23:23" ht="14.25" customHeight="1">
      <c r="W571" s="137"/>
    </row>
    <row r="572" spans="23:23" ht="14.25" customHeight="1">
      <c r="W572" s="137"/>
    </row>
    <row r="573" spans="23:23" ht="14.25" customHeight="1">
      <c r="W573" s="137"/>
    </row>
    <row r="574" spans="23:23" ht="14.25" customHeight="1">
      <c r="W574" s="137"/>
    </row>
    <row r="575" spans="23:23" ht="14.25" customHeight="1">
      <c r="W575" s="137"/>
    </row>
    <row r="576" spans="23:23" ht="14.25" customHeight="1">
      <c r="W576" s="137"/>
    </row>
    <row r="577" spans="23:23" ht="14.25" customHeight="1">
      <c r="W577" s="137"/>
    </row>
    <row r="578" spans="23:23" ht="14.25" customHeight="1">
      <c r="W578" s="137"/>
    </row>
    <row r="579" spans="23:23" ht="14.25" customHeight="1">
      <c r="W579" s="137"/>
    </row>
    <row r="580" spans="23:23" ht="14.25" customHeight="1">
      <c r="W580" s="137"/>
    </row>
    <row r="581" spans="23:23" ht="14.25" customHeight="1">
      <c r="W581" s="137"/>
    </row>
    <row r="582" spans="23:23" ht="14.25" customHeight="1">
      <c r="W582" s="137"/>
    </row>
    <row r="583" spans="23:23" ht="14.25" customHeight="1">
      <c r="W583" s="137"/>
    </row>
    <row r="584" spans="23:23" ht="14.25" customHeight="1">
      <c r="W584" s="137"/>
    </row>
    <row r="585" spans="23:23" ht="14.25" customHeight="1">
      <c r="W585" s="137"/>
    </row>
    <row r="586" spans="23:23" ht="14.25" customHeight="1">
      <c r="W586" s="137"/>
    </row>
    <row r="587" spans="23:23" ht="14.25" customHeight="1">
      <c r="W587" s="137"/>
    </row>
    <row r="588" spans="23:23" ht="14.25" customHeight="1">
      <c r="W588" s="137"/>
    </row>
    <row r="589" spans="23:23" ht="14.25" customHeight="1">
      <c r="W589" s="137"/>
    </row>
    <row r="590" spans="23:23" ht="14.25" customHeight="1">
      <c r="W590" s="137"/>
    </row>
    <row r="591" spans="23:23" ht="14.25" customHeight="1">
      <c r="W591" s="137"/>
    </row>
    <row r="592" spans="23:23" ht="14.25" customHeight="1">
      <c r="W592" s="137"/>
    </row>
    <row r="593" spans="23:23" ht="14.25" customHeight="1">
      <c r="W593" s="137"/>
    </row>
    <row r="594" spans="23:23" ht="14.25" customHeight="1">
      <c r="W594" s="137"/>
    </row>
    <row r="595" spans="23:23" ht="14.25" customHeight="1">
      <c r="W595" s="137"/>
    </row>
    <row r="596" spans="23:23" ht="14.25" customHeight="1">
      <c r="W596" s="137"/>
    </row>
    <row r="597" spans="23:23" ht="14.25" customHeight="1">
      <c r="W597" s="137"/>
    </row>
    <row r="598" spans="23:23" ht="14.25" customHeight="1">
      <c r="W598" s="137"/>
    </row>
    <row r="599" spans="23:23" ht="14.25" customHeight="1">
      <c r="W599" s="137"/>
    </row>
    <row r="600" spans="23:23" ht="14.25" customHeight="1">
      <c r="W600" s="137"/>
    </row>
    <row r="601" spans="23:23" ht="14.25" customHeight="1">
      <c r="W601" s="137"/>
    </row>
    <row r="602" spans="23:23" ht="14.25" customHeight="1">
      <c r="W602" s="137"/>
    </row>
    <row r="603" spans="23:23" ht="14.25" customHeight="1">
      <c r="W603" s="137"/>
    </row>
    <row r="604" spans="23:23" ht="14.25" customHeight="1">
      <c r="W604" s="137"/>
    </row>
    <row r="605" spans="23:23" ht="14.25" customHeight="1">
      <c r="W605" s="137"/>
    </row>
    <row r="606" spans="23:23" ht="14.25" customHeight="1">
      <c r="W606" s="137"/>
    </row>
    <row r="607" spans="23:23" ht="14.25" customHeight="1">
      <c r="W607" s="137"/>
    </row>
    <row r="608" spans="23:23" ht="14.25" customHeight="1">
      <c r="W608" s="137"/>
    </row>
    <row r="609" spans="23:23" ht="14.25" customHeight="1">
      <c r="W609" s="137"/>
    </row>
    <row r="610" spans="23:23" ht="14.25" customHeight="1">
      <c r="W610" s="137"/>
    </row>
    <row r="611" spans="23:23" ht="14.25" customHeight="1">
      <c r="W611" s="137"/>
    </row>
    <row r="612" spans="23:23" ht="14.25" customHeight="1">
      <c r="W612" s="137"/>
    </row>
    <row r="613" spans="23:23" ht="14.25" customHeight="1">
      <c r="W613" s="137"/>
    </row>
    <row r="614" spans="23:23" ht="14.25" customHeight="1">
      <c r="W614" s="137"/>
    </row>
    <row r="615" spans="23:23" ht="14.25" customHeight="1">
      <c r="W615" s="137"/>
    </row>
    <row r="616" spans="23:23" ht="14.25" customHeight="1">
      <c r="W616" s="137"/>
    </row>
    <row r="617" spans="23:23" ht="14.25" customHeight="1">
      <c r="W617" s="137"/>
    </row>
    <row r="618" spans="23:23" ht="14.25" customHeight="1">
      <c r="W618" s="137"/>
    </row>
    <row r="619" spans="23:23" ht="14.25" customHeight="1">
      <c r="W619" s="137"/>
    </row>
    <row r="620" spans="23:23" ht="14.25" customHeight="1">
      <c r="W620" s="137"/>
    </row>
    <row r="621" spans="23:23" ht="14.25" customHeight="1">
      <c r="W621" s="137"/>
    </row>
    <row r="622" spans="23:23" ht="14.25" customHeight="1">
      <c r="W622" s="137"/>
    </row>
    <row r="623" spans="23:23" ht="14.25" customHeight="1">
      <c r="W623" s="137"/>
    </row>
    <row r="624" spans="23:23" ht="14.25" customHeight="1">
      <c r="W624" s="137"/>
    </row>
    <row r="625" spans="23:23" ht="14.25" customHeight="1">
      <c r="W625" s="137"/>
    </row>
    <row r="626" spans="23:23" ht="14.25" customHeight="1">
      <c r="W626" s="137"/>
    </row>
    <row r="627" spans="23:23" ht="14.25" customHeight="1">
      <c r="W627" s="137"/>
    </row>
    <row r="628" spans="23:23" ht="14.25" customHeight="1">
      <c r="W628" s="137"/>
    </row>
    <row r="629" spans="23:23" ht="14.25" customHeight="1">
      <c r="W629" s="137"/>
    </row>
    <row r="630" spans="23:23" ht="14.25" customHeight="1">
      <c r="W630" s="137"/>
    </row>
    <row r="631" spans="23:23" ht="14.25" customHeight="1">
      <c r="W631" s="137"/>
    </row>
    <row r="632" spans="23:23" ht="14.25" customHeight="1">
      <c r="W632" s="137"/>
    </row>
    <row r="633" spans="23:23" ht="14.25" customHeight="1">
      <c r="W633" s="137"/>
    </row>
    <row r="634" spans="23:23" ht="14.25" customHeight="1">
      <c r="W634" s="137"/>
    </row>
    <row r="635" spans="23:23" ht="14.25" customHeight="1">
      <c r="W635" s="137"/>
    </row>
    <row r="636" spans="23:23" ht="14.25" customHeight="1">
      <c r="W636" s="137"/>
    </row>
    <row r="637" spans="23:23" ht="14.25" customHeight="1">
      <c r="W637" s="137"/>
    </row>
    <row r="638" spans="23:23" ht="14.25" customHeight="1">
      <c r="W638" s="137"/>
    </row>
    <row r="639" spans="23:23" ht="14.25" customHeight="1">
      <c r="W639" s="137"/>
    </row>
    <row r="640" spans="23:23" ht="14.25" customHeight="1">
      <c r="W640" s="137"/>
    </row>
    <row r="641" spans="23:23" ht="14.25" customHeight="1">
      <c r="W641" s="137"/>
    </row>
    <row r="642" spans="23:23" ht="14.25" customHeight="1">
      <c r="W642" s="137"/>
    </row>
    <row r="643" spans="23:23" ht="14.25" customHeight="1">
      <c r="W643" s="137"/>
    </row>
    <row r="644" spans="23:23" ht="14.25" customHeight="1">
      <c r="W644" s="137"/>
    </row>
    <row r="645" spans="23:23" ht="14.25" customHeight="1">
      <c r="W645" s="137"/>
    </row>
    <row r="646" spans="23:23" ht="14.25" customHeight="1">
      <c r="W646" s="137"/>
    </row>
    <row r="647" spans="23:23" ht="14.25" customHeight="1">
      <c r="W647" s="137"/>
    </row>
    <row r="648" spans="23:23" ht="14.25" customHeight="1">
      <c r="W648" s="137"/>
    </row>
    <row r="649" spans="23:23" ht="14.25" customHeight="1">
      <c r="W649" s="137"/>
    </row>
    <row r="650" spans="23:23" ht="14.25" customHeight="1">
      <c r="W650" s="137"/>
    </row>
    <row r="651" spans="23:23" ht="14.25" customHeight="1">
      <c r="W651" s="137"/>
    </row>
    <row r="652" spans="23:23" ht="14.25" customHeight="1">
      <c r="W652" s="137"/>
    </row>
    <row r="653" spans="23:23" ht="14.25" customHeight="1">
      <c r="W653" s="137"/>
    </row>
    <row r="654" spans="23:23" ht="14.25" customHeight="1">
      <c r="W654" s="137"/>
    </row>
    <row r="655" spans="23:23" ht="14.25" customHeight="1">
      <c r="W655" s="137"/>
    </row>
    <row r="656" spans="23:23" ht="14.25" customHeight="1">
      <c r="W656" s="137"/>
    </row>
    <row r="657" spans="23:23" ht="14.25" customHeight="1">
      <c r="W657" s="137"/>
    </row>
    <row r="658" spans="23:23" ht="14.25" customHeight="1">
      <c r="W658" s="137"/>
    </row>
    <row r="659" spans="23:23" ht="14.25" customHeight="1">
      <c r="W659" s="137"/>
    </row>
    <row r="660" spans="23:23" ht="14.25" customHeight="1">
      <c r="W660" s="137"/>
    </row>
    <row r="661" spans="23:23" ht="14.25" customHeight="1">
      <c r="W661" s="137"/>
    </row>
    <row r="662" spans="23:23" ht="14.25" customHeight="1">
      <c r="W662" s="137"/>
    </row>
    <row r="663" spans="23:23" ht="14.25" customHeight="1">
      <c r="W663" s="137"/>
    </row>
    <row r="664" spans="23:23" ht="14.25" customHeight="1">
      <c r="W664" s="137"/>
    </row>
    <row r="665" spans="23:23" ht="14.25" customHeight="1">
      <c r="W665" s="137"/>
    </row>
    <row r="666" spans="23:23" ht="14.25" customHeight="1">
      <c r="W666" s="137"/>
    </row>
    <row r="667" spans="23:23" ht="14.25" customHeight="1">
      <c r="W667" s="137"/>
    </row>
    <row r="668" spans="23:23" ht="14.25" customHeight="1">
      <c r="W668" s="137"/>
    </row>
    <row r="669" spans="23:23" ht="14.25" customHeight="1">
      <c r="W669" s="137"/>
    </row>
    <row r="670" spans="23:23" ht="14.25" customHeight="1">
      <c r="W670" s="137"/>
    </row>
    <row r="671" spans="23:23" ht="14.25" customHeight="1">
      <c r="W671" s="137"/>
    </row>
    <row r="672" spans="23:23" ht="14.25" customHeight="1">
      <c r="W672" s="137"/>
    </row>
    <row r="673" spans="23:23" ht="14.25" customHeight="1">
      <c r="W673" s="137"/>
    </row>
    <row r="674" spans="23:23" ht="14.25" customHeight="1">
      <c r="W674" s="137"/>
    </row>
    <row r="675" spans="23:23" ht="14.25" customHeight="1">
      <c r="W675" s="137"/>
    </row>
    <row r="676" spans="23:23" ht="14.25" customHeight="1">
      <c r="W676" s="137"/>
    </row>
    <row r="677" spans="23:23" ht="14.25" customHeight="1">
      <c r="W677" s="137"/>
    </row>
    <row r="678" spans="23:23" ht="14.25" customHeight="1">
      <c r="W678" s="137"/>
    </row>
    <row r="679" spans="23:23" ht="14.25" customHeight="1">
      <c r="W679" s="137"/>
    </row>
    <row r="680" spans="23:23" ht="14.25" customHeight="1">
      <c r="W680" s="137"/>
    </row>
    <row r="681" spans="23:23" ht="14.25" customHeight="1">
      <c r="W681" s="137"/>
    </row>
    <row r="682" spans="23:23" ht="14.25" customHeight="1">
      <c r="W682" s="137"/>
    </row>
    <row r="683" spans="23:23" ht="14.25" customHeight="1">
      <c r="W683" s="137"/>
    </row>
    <row r="684" spans="23:23" ht="14.25" customHeight="1">
      <c r="W684" s="137"/>
    </row>
    <row r="685" spans="23:23" ht="14.25" customHeight="1">
      <c r="W685" s="137"/>
    </row>
    <row r="686" spans="23:23" ht="14.25" customHeight="1">
      <c r="W686" s="137"/>
    </row>
    <row r="687" spans="23:23" ht="14.25" customHeight="1">
      <c r="W687" s="137"/>
    </row>
    <row r="688" spans="23:23" ht="14.25" customHeight="1">
      <c r="W688" s="137"/>
    </row>
    <row r="689" spans="23:23" ht="14.25" customHeight="1">
      <c r="W689" s="137"/>
    </row>
    <row r="690" spans="23:23" ht="14.25" customHeight="1">
      <c r="W690" s="137"/>
    </row>
    <row r="691" spans="23:23" ht="14.25" customHeight="1">
      <c r="W691" s="137"/>
    </row>
    <row r="692" spans="23:23" ht="14.25" customHeight="1">
      <c r="W692" s="137"/>
    </row>
    <row r="693" spans="23:23" ht="14.25" customHeight="1">
      <c r="W693" s="137"/>
    </row>
    <row r="694" spans="23:23" ht="14.25" customHeight="1">
      <c r="W694" s="137"/>
    </row>
    <row r="695" spans="23:23" ht="14.25" customHeight="1">
      <c r="W695" s="137"/>
    </row>
    <row r="696" spans="23:23" ht="14.25" customHeight="1">
      <c r="W696" s="137"/>
    </row>
    <row r="697" spans="23:23" ht="14.25" customHeight="1">
      <c r="W697" s="137"/>
    </row>
    <row r="698" spans="23:23" ht="14.25" customHeight="1">
      <c r="W698" s="137"/>
    </row>
    <row r="699" spans="23:23" ht="14.25" customHeight="1">
      <c r="W699" s="137"/>
    </row>
    <row r="700" spans="23:23" ht="14.25" customHeight="1">
      <c r="W700" s="137"/>
    </row>
    <row r="701" spans="23:23" ht="14.25" customHeight="1">
      <c r="W701" s="137"/>
    </row>
    <row r="702" spans="23:23" ht="14.25" customHeight="1">
      <c r="W702" s="137"/>
    </row>
    <row r="703" spans="23:23" ht="14.25" customHeight="1">
      <c r="W703" s="137"/>
    </row>
    <row r="704" spans="23:23" ht="14.25" customHeight="1">
      <c r="W704" s="137"/>
    </row>
    <row r="705" spans="23:23" ht="14.25" customHeight="1">
      <c r="W705" s="137"/>
    </row>
    <row r="706" spans="23:23" ht="14.25" customHeight="1">
      <c r="W706" s="137"/>
    </row>
    <row r="707" spans="23:23" ht="14.25" customHeight="1">
      <c r="W707" s="137"/>
    </row>
    <row r="708" spans="23:23" ht="14.25" customHeight="1">
      <c r="W708" s="137"/>
    </row>
    <row r="709" spans="23:23" ht="14.25" customHeight="1">
      <c r="W709" s="137"/>
    </row>
    <row r="710" spans="23:23" ht="14.25" customHeight="1">
      <c r="W710" s="137"/>
    </row>
    <row r="711" spans="23:23" ht="14.25" customHeight="1">
      <c r="W711" s="137"/>
    </row>
    <row r="712" spans="23:23" ht="14.25" customHeight="1">
      <c r="W712" s="137"/>
    </row>
    <row r="713" spans="23:23" ht="14.25" customHeight="1">
      <c r="W713" s="137"/>
    </row>
    <row r="714" spans="23:23" ht="14.25" customHeight="1">
      <c r="W714" s="137"/>
    </row>
    <row r="715" spans="23:23" ht="14.25" customHeight="1">
      <c r="W715" s="137"/>
    </row>
    <row r="716" spans="23:23" ht="14.25" customHeight="1">
      <c r="W716" s="137"/>
    </row>
    <row r="717" spans="23:23" ht="14.25" customHeight="1">
      <c r="W717" s="137"/>
    </row>
    <row r="718" spans="23:23" ht="14.25" customHeight="1">
      <c r="W718" s="137"/>
    </row>
    <row r="719" spans="23:23" ht="14.25" customHeight="1">
      <c r="W719" s="137"/>
    </row>
    <row r="720" spans="23:23" ht="14.25" customHeight="1">
      <c r="W720" s="137"/>
    </row>
    <row r="721" spans="23:23" ht="14.25" customHeight="1">
      <c r="W721" s="137"/>
    </row>
    <row r="722" spans="23:23" ht="14.25" customHeight="1">
      <c r="W722" s="137"/>
    </row>
    <row r="723" spans="23:23" ht="14.25" customHeight="1">
      <c r="W723" s="137"/>
    </row>
    <row r="724" spans="23:23" ht="14.25" customHeight="1">
      <c r="W724" s="137"/>
    </row>
    <row r="725" spans="23:23" ht="14.25" customHeight="1">
      <c r="W725" s="137"/>
    </row>
    <row r="726" spans="23:23" ht="14.25" customHeight="1">
      <c r="W726" s="137"/>
    </row>
    <row r="727" spans="23:23" ht="14.25" customHeight="1">
      <c r="W727" s="137"/>
    </row>
    <row r="728" spans="23:23" ht="14.25" customHeight="1">
      <c r="W728" s="137"/>
    </row>
    <row r="729" spans="23:23" ht="14.25" customHeight="1">
      <c r="W729" s="137"/>
    </row>
    <row r="730" spans="23:23" ht="14.25" customHeight="1">
      <c r="W730" s="137"/>
    </row>
    <row r="731" spans="23:23" ht="14.25" customHeight="1">
      <c r="W731" s="137"/>
    </row>
    <row r="732" spans="23:23" ht="14.25" customHeight="1">
      <c r="W732" s="137"/>
    </row>
    <row r="733" spans="23:23" ht="14.25" customHeight="1">
      <c r="W733" s="137"/>
    </row>
    <row r="734" spans="23:23" ht="14.25" customHeight="1">
      <c r="W734" s="137"/>
    </row>
    <row r="735" spans="23:23" ht="14.25" customHeight="1">
      <c r="W735" s="137"/>
    </row>
    <row r="736" spans="23:23" ht="14.25" customHeight="1">
      <c r="W736" s="137"/>
    </row>
    <row r="737" spans="23:23" ht="14.25" customHeight="1">
      <c r="W737" s="137"/>
    </row>
    <row r="738" spans="23:23" ht="14.25" customHeight="1">
      <c r="W738" s="137"/>
    </row>
    <row r="739" spans="23:23" ht="14.25" customHeight="1">
      <c r="W739" s="137"/>
    </row>
    <row r="740" spans="23:23" ht="14.25" customHeight="1">
      <c r="W740" s="137"/>
    </row>
    <row r="741" spans="23:23" ht="14.25" customHeight="1">
      <c r="W741" s="137"/>
    </row>
    <row r="742" spans="23:23" ht="14.25" customHeight="1">
      <c r="W742" s="137"/>
    </row>
    <row r="743" spans="23:23" ht="14.25" customHeight="1">
      <c r="W743" s="137"/>
    </row>
    <row r="744" spans="23:23" ht="14.25" customHeight="1">
      <c r="W744" s="137"/>
    </row>
    <row r="745" spans="23:23" ht="14.25" customHeight="1">
      <c r="W745" s="137"/>
    </row>
    <row r="746" spans="23:23" ht="14.25" customHeight="1">
      <c r="W746" s="137"/>
    </row>
    <row r="747" spans="23:23" ht="14.25" customHeight="1">
      <c r="W747" s="137"/>
    </row>
    <row r="748" spans="23:23" ht="14.25" customHeight="1">
      <c r="W748" s="137"/>
    </row>
    <row r="749" spans="23:23" ht="14.25" customHeight="1">
      <c r="W749" s="137"/>
    </row>
    <row r="750" spans="23:23" ht="14.25" customHeight="1">
      <c r="W750" s="137"/>
    </row>
    <row r="751" spans="23:23" ht="14.25" customHeight="1">
      <c r="W751" s="137"/>
    </row>
    <row r="752" spans="23:23" ht="14.25" customHeight="1">
      <c r="W752" s="137"/>
    </row>
    <row r="753" spans="23:23" ht="14.25" customHeight="1">
      <c r="W753" s="137"/>
    </row>
    <row r="754" spans="23:23" ht="14.25" customHeight="1">
      <c r="W754" s="137"/>
    </row>
    <row r="755" spans="23:23" ht="14.25" customHeight="1">
      <c r="W755" s="137"/>
    </row>
    <row r="756" spans="23:23" ht="14.25" customHeight="1">
      <c r="W756" s="137"/>
    </row>
    <row r="757" spans="23:23" ht="14.25" customHeight="1">
      <c r="W757" s="137"/>
    </row>
    <row r="758" spans="23:23" ht="14.25" customHeight="1">
      <c r="W758" s="137"/>
    </row>
    <row r="759" spans="23:23" ht="14.25" customHeight="1">
      <c r="W759" s="137"/>
    </row>
    <row r="760" spans="23:23" ht="14.25" customHeight="1">
      <c r="W760" s="137"/>
    </row>
    <row r="761" spans="23:23" ht="14.25" customHeight="1">
      <c r="W761" s="137"/>
    </row>
    <row r="762" spans="23:23" ht="14.25" customHeight="1">
      <c r="W762" s="137"/>
    </row>
    <row r="763" spans="23:23" ht="14.25" customHeight="1">
      <c r="W763" s="137"/>
    </row>
    <row r="764" spans="23:23" ht="14.25" customHeight="1">
      <c r="W764" s="137"/>
    </row>
    <row r="765" spans="23:23" ht="14.25" customHeight="1">
      <c r="W765" s="137"/>
    </row>
    <row r="766" spans="23:23" ht="14.25" customHeight="1">
      <c r="W766" s="137"/>
    </row>
    <row r="767" spans="23:23" ht="14.25" customHeight="1">
      <c r="W767" s="137"/>
    </row>
    <row r="768" spans="23:23" ht="14.25" customHeight="1">
      <c r="W768" s="137"/>
    </row>
    <row r="769" spans="23:23" ht="14.25" customHeight="1">
      <c r="W769" s="137"/>
    </row>
    <row r="770" spans="23:23" ht="14.25" customHeight="1">
      <c r="W770" s="137"/>
    </row>
    <row r="771" spans="23:23" ht="14.25" customHeight="1">
      <c r="W771" s="137"/>
    </row>
    <row r="772" spans="23:23" ht="14.25" customHeight="1">
      <c r="W772" s="137"/>
    </row>
    <row r="773" spans="23:23" ht="14.25" customHeight="1">
      <c r="W773" s="137"/>
    </row>
    <row r="774" spans="23:23" ht="14.25" customHeight="1">
      <c r="W774" s="137"/>
    </row>
    <row r="775" spans="23:23" ht="14.25" customHeight="1">
      <c r="W775" s="137"/>
    </row>
    <row r="776" spans="23:23" ht="14.25" customHeight="1">
      <c r="W776" s="137"/>
    </row>
    <row r="777" spans="23:23" ht="14.25" customHeight="1">
      <c r="W777" s="137"/>
    </row>
    <row r="778" spans="23:23" ht="14.25" customHeight="1">
      <c r="W778" s="137"/>
    </row>
    <row r="779" spans="23:23" ht="14.25" customHeight="1">
      <c r="W779" s="137"/>
    </row>
    <row r="780" spans="23:23" ht="14.25" customHeight="1">
      <c r="W780" s="137"/>
    </row>
    <row r="781" spans="23:23" ht="14.25" customHeight="1">
      <c r="W781" s="137"/>
    </row>
    <row r="782" spans="23:23" ht="14.25" customHeight="1">
      <c r="W782" s="137"/>
    </row>
    <row r="783" spans="23:23" ht="14.25" customHeight="1">
      <c r="W783" s="137"/>
    </row>
    <row r="784" spans="23:23" ht="14.25" customHeight="1">
      <c r="W784" s="137"/>
    </row>
    <row r="785" spans="23:23" ht="14.25" customHeight="1">
      <c r="W785" s="137"/>
    </row>
    <row r="786" spans="23:23" ht="14.25" customHeight="1">
      <c r="W786" s="137"/>
    </row>
    <row r="787" spans="23:23" ht="14.25" customHeight="1">
      <c r="W787" s="137"/>
    </row>
    <row r="788" spans="23:23" ht="14.25" customHeight="1">
      <c r="W788" s="137"/>
    </row>
    <row r="789" spans="23:23" ht="14.25" customHeight="1">
      <c r="W789" s="137"/>
    </row>
    <row r="790" spans="23:23" ht="14.25" customHeight="1">
      <c r="W790" s="137"/>
    </row>
    <row r="791" spans="23:23" ht="14.25" customHeight="1">
      <c r="W791" s="137"/>
    </row>
    <row r="792" spans="23:23" ht="14.25" customHeight="1">
      <c r="W792" s="137"/>
    </row>
    <row r="793" spans="23:23" ht="14.25" customHeight="1">
      <c r="W793" s="137"/>
    </row>
    <row r="794" spans="23:23" ht="14.25" customHeight="1">
      <c r="W794" s="137"/>
    </row>
    <row r="795" spans="23:23" ht="14.25" customHeight="1">
      <c r="W795" s="137"/>
    </row>
    <row r="796" spans="23:23" ht="14.25" customHeight="1">
      <c r="W796" s="137"/>
    </row>
    <row r="797" spans="23:23" ht="14.25" customHeight="1">
      <c r="W797" s="137"/>
    </row>
    <row r="798" spans="23:23" ht="14.25" customHeight="1">
      <c r="W798" s="137"/>
    </row>
    <row r="799" spans="23:23" ht="14.25" customHeight="1">
      <c r="W799" s="137"/>
    </row>
    <row r="800" spans="23:23" ht="14.25" customHeight="1">
      <c r="W800" s="137"/>
    </row>
    <row r="801" spans="23:23" ht="14.25" customHeight="1">
      <c r="W801" s="137"/>
    </row>
    <row r="802" spans="23:23" ht="14.25" customHeight="1">
      <c r="W802" s="137"/>
    </row>
    <row r="803" spans="23:23" ht="14.25" customHeight="1">
      <c r="W803" s="137"/>
    </row>
    <row r="804" spans="23:23" ht="14.25" customHeight="1">
      <c r="W804" s="137"/>
    </row>
    <row r="805" spans="23:23" ht="14.25" customHeight="1">
      <c r="W805" s="137"/>
    </row>
    <row r="806" spans="23:23" ht="14.25" customHeight="1">
      <c r="W806" s="137"/>
    </row>
    <row r="807" spans="23:23" ht="14.25" customHeight="1">
      <c r="W807" s="137"/>
    </row>
    <row r="808" spans="23:23" ht="14.25" customHeight="1">
      <c r="W808" s="137"/>
    </row>
    <row r="809" spans="23:23" ht="14.25" customHeight="1">
      <c r="W809" s="137"/>
    </row>
    <row r="810" spans="23:23" ht="14.25" customHeight="1">
      <c r="W810" s="137"/>
    </row>
    <row r="811" spans="23:23" ht="14.25" customHeight="1">
      <c r="W811" s="137"/>
    </row>
    <row r="812" spans="23:23" ht="14.25" customHeight="1">
      <c r="W812" s="137"/>
    </row>
    <row r="813" spans="23:23" ht="14.25" customHeight="1">
      <c r="W813" s="137"/>
    </row>
    <row r="814" spans="23:23" ht="14.25" customHeight="1">
      <c r="W814" s="137"/>
    </row>
    <row r="815" spans="23:23" ht="14.25" customHeight="1">
      <c r="W815" s="137"/>
    </row>
    <row r="816" spans="23:23" ht="14.25" customHeight="1">
      <c r="W816" s="137"/>
    </row>
    <row r="817" spans="23:23" ht="14.25" customHeight="1">
      <c r="W817" s="137"/>
    </row>
    <row r="818" spans="23:23" ht="14.25" customHeight="1">
      <c r="W818" s="137"/>
    </row>
    <row r="819" spans="23:23" ht="14.25" customHeight="1">
      <c r="W819" s="137"/>
    </row>
    <row r="820" spans="23:23" ht="14.25" customHeight="1">
      <c r="W820" s="137"/>
    </row>
    <row r="821" spans="23:23" ht="14.25" customHeight="1">
      <c r="W821" s="137"/>
    </row>
    <row r="822" spans="23:23" ht="14.25" customHeight="1">
      <c r="W822" s="137"/>
    </row>
    <row r="823" spans="23:23" ht="14.25" customHeight="1">
      <c r="W823" s="137"/>
    </row>
    <row r="824" spans="23:23" ht="14.25" customHeight="1">
      <c r="W824" s="137"/>
    </row>
    <row r="825" spans="23:23" ht="14.25" customHeight="1">
      <c r="W825" s="137"/>
    </row>
    <row r="826" spans="23:23" ht="14.25" customHeight="1">
      <c r="W826" s="137"/>
    </row>
    <row r="827" spans="23:23" ht="14.25" customHeight="1">
      <c r="W827" s="137"/>
    </row>
    <row r="828" spans="23:23" ht="14.25" customHeight="1">
      <c r="W828" s="137"/>
    </row>
    <row r="829" spans="23:23" ht="14.25" customHeight="1">
      <c r="W829" s="137"/>
    </row>
    <row r="830" spans="23:23" ht="14.25" customHeight="1">
      <c r="W830" s="137"/>
    </row>
    <row r="831" spans="23:23" ht="14.25" customHeight="1">
      <c r="W831" s="137"/>
    </row>
    <row r="832" spans="23:23" ht="14.25" customHeight="1">
      <c r="W832" s="137"/>
    </row>
    <row r="833" spans="23:23" ht="14.25" customHeight="1">
      <c r="W833" s="137"/>
    </row>
    <row r="834" spans="23:23" ht="14.25" customHeight="1">
      <c r="W834" s="137"/>
    </row>
    <row r="835" spans="23:23" ht="14.25" customHeight="1">
      <c r="W835" s="137"/>
    </row>
    <row r="836" spans="23:23" ht="14.25" customHeight="1">
      <c r="W836" s="137"/>
    </row>
    <row r="837" spans="23:23" ht="14.25" customHeight="1">
      <c r="W837" s="137"/>
    </row>
    <row r="838" spans="23:23" ht="14.25" customHeight="1">
      <c r="W838" s="137"/>
    </row>
    <row r="839" spans="23:23" ht="14.25" customHeight="1">
      <c r="W839" s="137"/>
    </row>
    <row r="840" spans="23:23" ht="14.25" customHeight="1">
      <c r="W840" s="137"/>
    </row>
    <row r="841" spans="23:23" ht="14.25" customHeight="1">
      <c r="W841" s="137"/>
    </row>
    <row r="842" spans="23:23" ht="14.25" customHeight="1">
      <c r="W842" s="137"/>
    </row>
    <row r="843" spans="23:23" ht="14.25" customHeight="1">
      <c r="W843" s="137"/>
    </row>
    <row r="844" spans="23:23" ht="14.25" customHeight="1">
      <c r="W844" s="137"/>
    </row>
    <row r="845" spans="23:23" ht="14.25" customHeight="1">
      <c r="W845" s="137"/>
    </row>
    <row r="846" spans="23:23" ht="14.25" customHeight="1">
      <c r="W846" s="137"/>
    </row>
    <row r="847" spans="23:23" ht="14.25" customHeight="1">
      <c r="W847" s="137"/>
    </row>
    <row r="848" spans="23:23" ht="14.25" customHeight="1">
      <c r="W848" s="137"/>
    </row>
    <row r="849" spans="23:23" ht="14.25" customHeight="1">
      <c r="W849" s="137"/>
    </row>
    <row r="850" spans="23:23" ht="14.25" customHeight="1">
      <c r="W850" s="137"/>
    </row>
    <row r="851" spans="23:23" ht="14.25" customHeight="1">
      <c r="W851" s="137"/>
    </row>
    <row r="852" spans="23:23" ht="14.25" customHeight="1">
      <c r="W852" s="137"/>
    </row>
    <row r="853" spans="23:23" ht="14.25" customHeight="1">
      <c r="W853" s="137"/>
    </row>
    <row r="854" spans="23:23" ht="14.25" customHeight="1">
      <c r="W854" s="137"/>
    </row>
    <row r="855" spans="23:23" ht="14.25" customHeight="1">
      <c r="W855" s="137"/>
    </row>
    <row r="856" spans="23:23" ht="14.25" customHeight="1">
      <c r="W856" s="137"/>
    </row>
    <row r="857" spans="23:23" ht="14.25" customHeight="1">
      <c r="W857" s="137"/>
    </row>
    <row r="858" spans="23:23" ht="14.25" customHeight="1">
      <c r="W858" s="137"/>
    </row>
    <row r="859" spans="23:23" ht="14.25" customHeight="1">
      <c r="W859" s="137"/>
    </row>
    <row r="860" spans="23:23" ht="14.25" customHeight="1">
      <c r="W860" s="137"/>
    </row>
    <row r="861" spans="23:23" ht="14.25" customHeight="1">
      <c r="W861" s="137"/>
    </row>
    <row r="862" spans="23:23" ht="14.25" customHeight="1">
      <c r="W862" s="137"/>
    </row>
    <row r="863" spans="23:23" ht="14.25" customHeight="1">
      <c r="W863" s="137"/>
    </row>
    <row r="864" spans="23:23" ht="14.25" customHeight="1">
      <c r="W864" s="137"/>
    </row>
    <row r="865" spans="23:23" ht="14.25" customHeight="1">
      <c r="W865" s="137"/>
    </row>
    <row r="866" spans="23:23" ht="14.25" customHeight="1">
      <c r="W866" s="137"/>
    </row>
    <row r="867" spans="23:23" ht="14.25" customHeight="1">
      <c r="W867" s="137"/>
    </row>
    <row r="868" spans="23:23" ht="14.25" customHeight="1">
      <c r="W868" s="137"/>
    </row>
    <row r="869" spans="23:23" ht="14.25" customHeight="1">
      <c r="W869" s="137"/>
    </row>
    <row r="870" spans="23:23" ht="14.25" customHeight="1">
      <c r="W870" s="137"/>
    </row>
    <row r="871" spans="23:23" ht="14.25" customHeight="1">
      <c r="W871" s="137"/>
    </row>
    <row r="872" spans="23:23" ht="14.25" customHeight="1">
      <c r="W872" s="137"/>
    </row>
    <row r="873" spans="23:23" ht="14.25" customHeight="1">
      <c r="W873" s="137"/>
    </row>
    <row r="874" spans="23:23" ht="14.25" customHeight="1">
      <c r="W874" s="137"/>
    </row>
    <row r="875" spans="23:23" ht="14.25" customHeight="1">
      <c r="W875" s="137"/>
    </row>
    <row r="876" spans="23:23" ht="14.25" customHeight="1">
      <c r="W876" s="137"/>
    </row>
    <row r="877" spans="23:23" ht="14.25" customHeight="1">
      <c r="W877" s="137"/>
    </row>
    <row r="878" spans="23:23" ht="14.25" customHeight="1">
      <c r="W878" s="137"/>
    </row>
    <row r="879" spans="23:23" ht="14.25" customHeight="1">
      <c r="W879" s="137"/>
    </row>
    <row r="880" spans="23:23" ht="14.25" customHeight="1">
      <c r="W880" s="137"/>
    </row>
    <row r="881" spans="23:23" ht="14.25" customHeight="1">
      <c r="W881" s="137"/>
    </row>
    <row r="882" spans="23:23" ht="14.25" customHeight="1">
      <c r="W882" s="137"/>
    </row>
    <row r="883" spans="23:23" ht="14.25" customHeight="1">
      <c r="W883" s="137"/>
    </row>
    <row r="884" spans="23:23" ht="14.25" customHeight="1">
      <c r="W884" s="137"/>
    </row>
    <row r="885" spans="23:23" ht="14.25" customHeight="1">
      <c r="W885" s="137"/>
    </row>
    <row r="886" spans="23:23" ht="14.25" customHeight="1">
      <c r="W886" s="137"/>
    </row>
    <row r="887" spans="23:23" ht="14.25" customHeight="1">
      <c r="W887" s="137"/>
    </row>
    <row r="888" spans="23:23" ht="14.25" customHeight="1">
      <c r="W888" s="137"/>
    </row>
    <row r="889" spans="23:23" ht="14.25" customHeight="1">
      <c r="W889" s="137"/>
    </row>
    <row r="890" spans="23:23" ht="14.25" customHeight="1">
      <c r="W890" s="137"/>
    </row>
    <row r="891" spans="23:23" ht="14.25" customHeight="1">
      <c r="W891" s="137"/>
    </row>
    <row r="892" spans="23:23" ht="14.25" customHeight="1">
      <c r="W892" s="137"/>
    </row>
    <row r="893" spans="23:23" ht="14.25" customHeight="1">
      <c r="W893" s="137"/>
    </row>
    <row r="894" spans="23:23" ht="14.25" customHeight="1">
      <c r="W894" s="137"/>
    </row>
    <row r="895" spans="23:23" ht="14.25" customHeight="1">
      <c r="W895" s="137"/>
    </row>
    <row r="896" spans="23:23" ht="14.25" customHeight="1">
      <c r="W896" s="137"/>
    </row>
    <row r="897" spans="23:23" ht="14.25" customHeight="1">
      <c r="W897" s="137"/>
    </row>
    <row r="898" spans="23:23" ht="14.25" customHeight="1">
      <c r="W898" s="137"/>
    </row>
    <row r="899" spans="23:23" ht="14.25" customHeight="1">
      <c r="W899" s="137"/>
    </row>
    <row r="900" spans="23:23" ht="14.25" customHeight="1">
      <c r="W900" s="137"/>
    </row>
    <row r="901" spans="23:23" ht="14.25" customHeight="1">
      <c r="W901" s="137"/>
    </row>
    <row r="902" spans="23:23" ht="14.25" customHeight="1">
      <c r="W902" s="137"/>
    </row>
    <row r="903" spans="23:23" ht="14.25" customHeight="1">
      <c r="W903" s="137"/>
    </row>
    <row r="904" spans="23:23" ht="14.25" customHeight="1">
      <c r="W904" s="137"/>
    </row>
    <row r="905" spans="23:23" ht="14.25" customHeight="1">
      <c r="W905" s="137"/>
    </row>
    <row r="906" spans="23:23" ht="14.25" customHeight="1">
      <c r="W906" s="137"/>
    </row>
    <row r="907" spans="23:23" ht="14.25" customHeight="1">
      <c r="W907" s="137"/>
    </row>
    <row r="908" spans="23:23" ht="14.25" customHeight="1">
      <c r="W908" s="137"/>
    </row>
    <row r="909" spans="23:23" ht="14.25" customHeight="1">
      <c r="W909" s="137"/>
    </row>
    <row r="910" spans="23:23" ht="14.25" customHeight="1">
      <c r="W910" s="137"/>
    </row>
    <row r="911" spans="23:23" ht="14.25" customHeight="1">
      <c r="W911" s="137"/>
    </row>
    <row r="912" spans="23:23" ht="14.25" customHeight="1">
      <c r="W912" s="137"/>
    </row>
    <row r="913" spans="23:23" ht="14.25" customHeight="1">
      <c r="W913" s="137"/>
    </row>
    <row r="914" spans="23:23" ht="14.25" customHeight="1">
      <c r="W914" s="137"/>
    </row>
    <row r="915" spans="23:23" ht="14.25" customHeight="1">
      <c r="W915" s="137"/>
    </row>
    <row r="916" spans="23:23" ht="14.25" customHeight="1">
      <c r="W916" s="137"/>
    </row>
    <row r="917" spans="23:23" ht="14.25" customHeight="1">
      <c r="W917" s="137"/>
    </row>
    <row r="918" spans="23:23" ht="14.25" customHeight="1">
      <c r="W918" s="137"/>
    </row>
    <row r="919" spans="23:23" ht="14.25" customHeight="1">
      <c r="W919" s="137"/>
    </row>
    <row r="920" spans="23:23" ht="14.25" customHeight="1">
      <c r="W920" s="137"/>
    </row>
    <row r="921" spans="23:23" ht="14.25" customHeight="1">
      <c r="W921" s="137"/>
    </row>
    <row r="922" spans="23:23" ht="14.25" customHeight="1">
      <c r="W922" s="137"/>
    </row>
    <row r="923" spans="23:23" ht="14.25" customHeight="1">
      <c r="W923" s="137"/>
    </row>
    <row r="924" spans="23:23" ht="14.25" customHeight="1">
      <c r="W924" s="137"/>
    </row>
    <row r="925" spans="23:23" ht="14.25" customHeight="1">
      <c r="W925" s="137"/>
    </row>
    <row r="926" spans="23:23" ht="14.25" customHeight="1">
      <c r="W926" s="137"/>
    </row>
    <row r="927" spans="23:23" ht="14.25" customHeight="1">
      <c r="W927" s="137"/>
    </row>
    <row r="928" spans="23:23" ht="14.25" customHeight="1">
      <c r="W928" s="137"/>
    </row>
    <row r="929" spans="23:23" ht="14.25" customHeight="1">
      <c r="W929" s="137"/>
    </row>
    <row r="930" spans="23:23" ht="14.25" customHeight="1">
      <c r="W930" s="137"/>
    </row>
    <row r="931" spans="23:23" ht="14.25" customHeight="1">
      <c r="W931" s="137"/>
    </row>
    <row r="932" spans="23:23" ht="14.25" customHeight="1">
      <c r="W932" s="137"/>
    </row>
    <row r="933" spans="23:23" ht="14.25" customHeight="1">
      <c r="W933" s="137"/>
    </row>
    <row r="934" spans="23:23" ht="14.25" customHeight="1">
      <c r="W934" s="137"/>
    </row>
    <row r="935" spans="23:23" ht="14.25" customHeight="1">
      <c r="W935" s="137"/>
    </row>
    <row r="936" spans="23:23" ht="14.25" customHeight="1">
      <c r="W936" s="137"/>
    </row>
    <row r="937" spans="23:23" ht="14.25" customHeight="1">
      <c r="W937" s="137"/>
    </row>
    <row r="938" spans="23:23" ht="14.25" customHeight="1">
      <c r="W938" s="137"/>
    </row>
    <row r="939" spans="23:23" ht="14.25" customHeight="1">
      <c r="W939" s="137"/>
    </row>
    <row r="940" spans="23:23" ht="14.25" customHeight="1">
      <c r="W940" s="137"/>
    </row>
    <row r="941" spans="23:23" ht="14.25" customHeight="1">
      <c r="W941" s="137"/>
    </row>
    <row r="942" spans="23:23" ht="14.25" customHeight="1">
      <c r="W942" s="137"/>
    </row>
    <row r="943" spans="23:23" ht="14.25" customHeight="1">
      <c r="W943" s="137"/>
    </row>
    <row r="944" spans="23:23" ht="14.25" customHeight="1">
      <c r="W944" s="137"/>
    </row>
    <row r="945" spans="23:23" ht="14.25" customHeight="1">
      <c r="W945" s="137"/>
    </row>
    <row r="946" spans="23:23" ht="14.25" customHeight="1">
      <c r="W946" s="137"/>
    </row>
    <row r="947" spans="23:23" ht="14.25" customHeight="1">
      <c r="W947" s="137"/>
    </row>
    <row r="948" spans="23:23" ht="14.25" customHeight="1">
      <c r="W948" s="137"/>
    </row>
    <row r="949" spans="23:23" ht="14.25" customHeight="1">
      <c r="W949" s="137"/>
    </row>
    <row r="950" spans="23:23" ht="14.25" customHeight="1">
      <c r="W950" s="137"/>
    </row>
    <row r="951" spans="23:23" ht="14.25" customHeight="1">
      <c r="W951" s="137"/>
    </row>
    <row r="952" spans="23:23" ht="14.25" customHeight="1">
      <c r="W952" s="137"/>
    </row>
    <row r="953" spans="23:23" ht="14.25" customHeight="1">
      <c r="W953" s="137"/>
    </row>
    <row r="954" spans="23:23" ht="14.25" customHeight="1">
      <c r="W954" s="137"/>
    </row>
    <row r="955" spans="23:23" ht="14.25" customHeight="1">
      <c r="W955" s="137"/>
    </row>
    <row r="956" spans="23:23" ht="14.25" customHeight="1">
      <c r="W956" s="137"/>
    </row>
    <row r="957" spans="23:23" ht="14.25" customHeight="1">
      <c r="W957" s="137"/>
    </row>
    <row r="958" spans="23:23" ht="14.25" customHeight="1">
      <c r="W958" s="137"/>
    </row>
    <row r="959" spans="23:23" ht="14.25" customHeight="1">
      <c r="W959" s="137"/>
    </row>
    <row r="960" spans="23:23" ht="14.25" customHeight="1">
      <c r="W960" s="137"/>
    </row>
    <row r="961" spans="23:23" ht="14.25" customHeight="1">
      <c r="W961" s="137"/>
    </row>
    <row r="962" spans="23:23" ht="14.25" customHeight="1">
      <c r="W962" s="137"/>
    </row>
    <row r="963" spans="23:23" ht="14.25" customHeight="1">
      <c r="W963" s="137"/>
    </row>
    <row r="964" spans="23:23" ht="14.25" customHeight="1">
      <c r="W964" s="137"/>
    </row>
    <row r="965" spans="23:23" ht="14.25" customHeight="1">
      <c r="W965" s="137"/>
    </row>
    <row r="966" spans="23:23" ht="14.25" customHeight="1">
      <c r="W966" s="137"/>
    </row>
    <row r="967" spans="23:23" ht="14.25" customHeight="1">
      <c r="W967" s="137"/>
    </row>
    <row r="968" spans="23:23" ht="14.25" customHeight="1">
      <c r="W968" s="137"/>
    </row>
    <row r="969" spans="23:23" ht="14.25" customHeight="1">
      <c r="W969" s="137"/>
    </row>
    <row r="970" spans="23:23" ht="14.25" customHeight="1">
      <c r="W970" s="137"/>
    </row>
    <row r="971" spans="23:23" ht="14.25" customHeight="1">
      <c r="W971" s="137"/>
    </row>
    <row r="972" spans="23:23" ht="14.25" customHeight="1">
      <c r="W972" s="137"/>
    </row>
    <row r="973" spans="23:23" ht="14.25" customHeight="1">
      <c r="W973" s="137"/>
    </row>
    <row r="974" spans="23:23" ht="14.25" customHeight="1">
      <c r="W974" s="137"/>
    </row>
    <row r="975" spans="23:23" ht="14.25" customHeight="1">
      <c r="W975" s="137"/>
    </row>
    <row r="976" spans="23:23" ht="14.25" customHeight="1">
      <c r="W976" s="137"/>
    </row>
    <row r="977" spans="23:23" ht="14.25" customHeight="1">
      <c r="W977" s="137"/>
    </row>
  </sheetData>
  <mergeCells count="8">
    <mergeCell ref="C17:G17"/>
    <mergeCell ref="H17:J17"/>
    <mergeCell ref="K17:K18"/>
    <mergeCell ref="B3:O3"/>
    <mergeCell ref="C5:C8"/>
    <mergeCell ref="C10:L10"/>
    <mergeCell ref="C16:K16"/>
    <mergeCell ref="B4:C4"/>
  </mergeCells>
  <conditionalFormatting sqref="I5:O5 N6:O8">
    <cfRule type="expression" dxfId="13" priority="6">
      <formula>MOD(ROW(),2)</formula>
    </cfRule>
  </conditionalFormatting>
  <conditionalFormatting sqref="D5:H5">
    <cfRule type="expression" dxfId="12" priority="8">
      <formula>MOD(ROW(),2)</formula>
    </cfRule>
  </conditionalFormatting>
  <conditionalFormatting sqref="I8:L8">
    <cfRule type="expression" dxfId="11" priority="10">
      <formula>MOD(ROW(),2)</formula>
    </cfRule>
  </conditionalFormatting>
  <conditionalFormatting sqref="I6:L6">
    <cfRule type="expression" dxfId="10" priority="11">
      <formula>MOD(ROW(),2)</formula>
    </cfRule>
  </conditionalFormatting>
  <conditionalFormatting sqref="D6:H6">
    <cfRule type="expression" dxfId="9" priority="12">
      <formula>MOD(ROW(),2)</formula>
    </cfRule>
  </conditionalFormatting>
  <conditionalFormatting sqref="I7:L7">
    <cfRule type="expression" dxfId="8" priority="13">
      <formula>MOD(ROW(),2)</formula>
    </cfRule>
  </conditionalFormatting>
  <conditionalFormatting sqref="D7:H7">
    <cfRule type="expression" dxfId="7" priority="14">
      <formula>MOD(ROW(),2)</formula>
    </cfRule>
  </conditionalFormatting>
  <conditionalFormatting sqref="D8:H8">
    <cfRule type="expression" dxfId="6" priority="15">
      <formula>MOD(ROW(),2)</formula>
    </cfRule>
  </conditionalFormatting>
  <conditionalFormatting sqref="M6">
    <cfRule type="expression" dxfId="5" priority="3">
      <formula>MOD(ROW(),2)</formula>
    </cfRule>
  </conditionalFormatting>
  <conditionalFormatting sqref="M7">
    <cfRule type="expression" dxfId="4" priority="2">
      <formula>MOD(ROW(),2)</formula>
    </cfRule>
  </conditionalFormatting>
  <conditionalFormatting sqref="M8">
    <cfRule type="expression" dxfId="3" priority="1">
      <formula>MOD(ROW(),2)</formula>
    </cfRule>
  </conditionalFormatting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9"/>
  </sheetPr>
  <dimension ref="B3:L965"/>
  <sheetViews>
    <sheetView workbookViewId="0">
      <selection activeCell="G13" sqref="G13"/>
    </sheetView>
  </sheetViews>
  <sheetFormatPr defaultColWidth="12.625" defaultRowHeight="15" customHeight="1"/>
  <cols>
    <col min="1" max="1" width="8" style="136" customWidth="1"/>
    <col min="2" max="2" width="26" style="136" customWidth="1"/>
    <col min="3" max="6" width="12.625" style="136" customWidth="1"/>
    <col min="7" max="7" width="14.125" style="136" bestFit="1" customWidth="1"/>
    <col min="8" max="8" width="9.75" style="136" customWidth="1"/>
    <col min="9" max="20" width="9.375" style="136" customWidth="1"/>
    <col min="21" max="16384" width="12.625" style="136"/>
  </cols>
  <sheetData>
    <row r="3" spans="2:12" ht="14.25" customHeight="1">
      <c r="C3" s="310" t="s">
        <v>127</v>
      </c>
      <c r="D3" s="311"/>
      <c r="E3" s="311"/>
      <c r="F3" s="311"/>
      <c r="G3" s="318"/>
      <c r="H3" s="318"/>
      <c r="I3" s="318"/>
    </row>
    <row r="4" spans="2:12" ht="14.25" customHeight="1">
      <c r="B4" s="98"/>
      <c r="C4" s="184" t="s">
        <v>128</v>
      </c>
      <c r="D4" s="185" t="s">
        <v>129</v>
      </c>
      <c r="E4" s="186" t="s">
        <v>130</v>
      </c>
      <c r="F4" s="186" t="s">
        <v>110</v>
      </c>
    </row>
    <row r="5" spans="2:12" ht="29.1" customHeight="1">
      <c r="B5" s="187" t="s">
        <v>131</v>
      </c>
      <c r="C5" s="159">
        <v>15</v>
      </c>
      <c r="D5" s="159">
        <v>50</v>
      </c>
      <c r="E5" s="196" t="s">
        <v>30</v>
      </c>
      <c r="F5" s="219">
        <v>1</v>
      </c>
    </row>
    <row r="6" spans="2:12" ht="29.1" customHeight="1">
      <c r="B6" s="188" t="s">
        <v>132</v>
      </c>
      <c r="C6" s="198">
        <v>0.48083098332515939</v>
      </c>
      <c r="D6" s="198">
        <v>9.5599999999999991E-3</v>
      </c>
      <c r="E6" s="199">
        <f t="shared" ref="E6:E7" si="0">SUM(C6:D6)</f>
        <v>0.4903909833251594</v>
      </c>
      <c r="F6" s="220">
        <v>1</v>
      </c>
    </row>
    <row r="7" spans="2:12" ht="29.1">
      <c r="B7" s="189" t="s">
        <v>133</v>
      </c>
      <c r="C7" s="190">
        <f>C6*C5</f>
        <v>7.2124647498773911</v>
      </c>
      <c r="D7" s="190">
        <f>D6*D5</f>
        <v>0.47799999999999998</v>
      </c>
      <c r="E7" s="165">
        <f t="shared" si="0"/>
        <v>7.6904647498773908</v>
      </c>
      <c r="F7" s="221" t="s">
        <v>50</v>
      </c>
    </row>
    <row r="8" spans="2:12" ht="14.25" customHeight="1"/>
    <row r="9" spans="2:12" ht="14.25" customHeight="1">
      <c r="C9" s="310" t="s">
        <v>134</v>
      </c>
      <c r="D9" s="311"/>
      <c r="E9" s="311"/>
      <c r="F9" s="311"/>
    </row>
    <row r="10" spans="2:12" ht="14.25" customHeight="1">
      <c r="B10" s="98"/>
      <c r="C10" s="184" t="s">
        <v>128</v>
      </c>
      <c r="D10" s="185" t="s">
        <v>129</v>
      </c>
      <c r="E10" s="186" t="s">
        <v>130</v>
      </c>
      <c r="F10" s="186" t="s">
        <v>110</v>
      </c>
    </row>
    <row r="11" spans="2:12" ht="29.1" customHeight="1">
      <c r="B11" s="187" t="s">
        <v>131</v>
      </c>
      <c r="C11" s="159">
        <v>35</v>
      </c>
      <c r="D11" s="159">
        <v>45</v>
      </c>
      <c r="E11" s="196" t="s">
        <v>30</v>
      </c>
      <c r="F11" s="219">
        <v>1</v>
      </c>
      <c r="G11" s="312" t="s">
        <v>135</v>
      </c>
      <c r="H11" s="313"/>
      <c r="I11" s="313"/>
      <c r="J11" s="313"/>
      <c r="K11" s="313"/>
      <c r="L11" s="313"/>
    </row>
    <row r="12" spans="2:12" ht="29.1" customHeight="1">
      <c r="B12" s="188" t="s">
        <v>132</v>
      </c>
      <c r="C12" s="198">
        <v>1.4352662874123272</v>
      </c>
      <c r="D12" s="198">
        <v>0.29250000000000004</v>
      </c>
      <c r="E12" s="199">
        <f t="shared" ref="E12:E13" si="1">SUM(C12:D12)</f>
        <v>1.7277662874123272</v>
      </c>
      <c r="F12" s="220">
        <v>1</v>
      </c>
    </row>
    <row r="13" spans="2:12" ht="29.1" customHeight="1">
      <c r="B13" s="189" t="s">
        <v>133</v>
      </c>
      <c r="C13" s="190">
        <f>C12*C11</f>
        <v>50.234320059431454</v>
      </c>
      <c r="D13" s="190">
        <f>D12*D11</f>
        <v>13.162500000000001</v>
      </c>
      <c r="E13" s="165">
        <f t="shared" si="1"/>
        <v>63.396820059431455</v>
      </c>
      <c r="F13" s="221" t="s">
        <v>50</v>
      </c>
    </row>
    <row r="14" spans="2:12" ht="14.25" customHeight="1"/>
    <row r="15" spans="2:12" ht="14.25" customHeight="1">
      <c r="C15" s="310" t="s">
        <v>136</v>
      </c>
      <c r="D15" s="311"/>
      <c r="E15" s="311"/>
      <c r="F15" s="311"/>
    </row>
    <row r="16" spans="2:12" ht="14.25" customHeight="1">
      <c r="B16" s="98"/>
      <c r="C16" s="184" t="s">
        <v>128</v>
      </c>
      <c r="D16" s="185" t="s">
        <v>129</v>
      </c>
      <c r="E16" s="186" t="s">
        <v>130</v>
      </c>
      <c r="F16" s="186" t="s">
        <v>110</v>
      </c>
    </row>
    <row r="17" spans="2:12" ht="29.1" customHeight="1">
      <c r="B17" s="187" t="s">
        <v>131</v>
      </c>
      <c r="C17" s="159">
        <v>50</v>
      </c>
      <c r="D17" s="159">
        <v>55</v>
      </c>
      <c r="E17" s="196" t="s">
        <v>30</v>
      </c>
      <c r="F17" s="219">
        <v>1</v>
      </c>
      <c r="G17" s="312" t="s">
        <v>135</v>
      </c>
      <c r="H17" s="313"/>
      <c r="I17" s="313"/>
      <c r="J17" s="313"/>
      <c r="K17" s="313"/>
      <c r="L17" s="313"/>
    </row>
    <row r="18" spans="2:12" ht="29.1" customHeight="1">
      <c r="B18" s="188" t="s">
        <v>132</v>
      </c>
      <c r="C18" s="198">
        <v>1.329</v>
      </c>
      <c r="D18" s="198">
        <v>0.34416000000000002</v>
      </c>
      <c r="E18" s="199">
        <f t="shared" ref="E18:E19" si="2">SUM(C18:D18)</f>
        <v>1.67316</v>
      </c>
      <c r="F18" s="220">
        <v>1</v>
      </c>
    </row>
    <row r="19" spans="2:12" ht="29.1" customHeight="1">
      <c r="B19" s="189" t="s">
        <v>133</v>
      </c>
      <c r="C19" s="190">
        <f>C18*C17</f>
        <v>66.45</v>
      </c>
      <c r="D19" s="190">
        <f>D18*D17</f>
        <v>18.928800000000003</v>
      </c>
      <c r="E19" s="165">
        <f t="shared" si="2"/>
        <v>85.378800000000012</v>
      </c>
      <c r="F19" s="221" t="s">
        <v>50</v>
      </c>
    </row>
    <row r="20" spans="2:12" ht="14.25" customHeight="1"/>
    <row r="21" spans="2:12" ht="14.25" customHeight="1"/>
    <row r="22" spans="2:12" ht="14.25" customHeight="1"/>
    <row r="23" spans="2:12" ht="14.25" customHeight="1">
      <c r="B23" s="308" t="s">
        <v>137</v>
      </c>
      <c r="C23" s="309"/>
      <c r="D23" s="309"/>
      <c r="E23" s="309"/>
    </row>
    <row r="24" spans="2:12" ht="14.25" customHeight="1">
      <c r="B24" s="205"/>
      <c r="C24" s="217" t="s">
        <v>138</v>
      </c>
      <c r="D24" s="218">
        <v>2030</v>
      </c>
      <c r="E24" s="186" t="s">
        <v>110</v>
      </c>
    </row>
    <row r="25" spans="2:12" ht="14.25" customHeight="1">
      <c r="B25" s="204" t="s">
        <v>139</v>
      </c>
      <c r="C25" s="98">
        <v>16</v>
      </c>
      <c r="D25" s="146">
        <v>16</v>
      </c>
      <c r="E25" s="219">
        <v>2</v>
      </c>
    </row>
    <row r="26" spans="2:12" ht="14.25" customHeight="1">
      <c r="B26" s="205" t="s">
        <v>140</v>
      </c>
      <c r="C26" s="98">
        <v>8</v>
      </c>
      <c r="D26" s="146">
        <v>32</v>
      </c>
      <c r="E26" s="220">
        <v>6</v>
      </c>
    </row>
    <row r="27" spans="2:12" ht="14.25" customHeight="1">
      <c r="B27" s="206" t="s">
        <v>141</v>
      </c>
      <c r="C27" s="207">
        <v>9</v>
      </c>
      <c r="D27" s="148">
        <v>24</v>
      </c>
      <c r="E27" s="220" t="s">
        <v>142</v>
      </c>
    </row>
    <row r="28" spans="2:12" ht="14.25" customHeight="1">
      <c r="B28" s="208" t="s">
        <v>18</v>
      </c>
      <c r="C28" s="164"/>
      <c r="D28" s="209">
        <f>SUM(D25:D27)</f>
        <v>72</v>
      </c>
      <c r="E28" s="221" t="s">
        <v>50</v>
      </c>
    </row>
    <row r="29" spans="2:12" ht="14.25" customHeight="1">
      <c r="B29" s="98"/>
      <c r="C29" s="98"/>
      <c r="D29" s="98"/>
    </row>
    <row r="30" spans="2:12" ht="14.25" customHeight="1"/>
    <row r="31" spans="2:12" ht="14.25" customHeight="1"/>
    <row r="32" spans="2:1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</sheetData>
  <mergeCells count="6">
    <mergeCell ref="B23:E23"/>
    <mergeCell ref="C3:F3"/>
    <mergeCell ref="C15:F15"/>
    <mergeCell ref="C9:F9"/>
    <mergeCell ref="G17:L17"/>
    <mergeCell ref="G11:L11"/>
  </mergeCells>
  <conditionalFormatting sqref="C11:F13 C5:F7 E25:E28">
    <cfRule type="expression" dxfId="2" priority="7">
      <formula>MOD(ROW(),2)</formula>
    </cfRule>
  </conditionalFormatting>
  <conditionalFormatting sqref="C18:F19 C17:D17 F17">
    <cfRule type="expression" dxfId="1" priority="3">
      <formula>MOD(ROW(),2)</formula>
    </cfRule>
  </conditionalFormatting>
  <conditionalFormatting sqref="E17">
    <cfRule type="expression" dxfId="0" priority="2">
      <formula>MOD(ROW(),2)</formula>
    </cfRule>
  </conditionalFormatting>
  <pageMargins left="0.7" right="0.7" top="0.75" bottom="0.75" header="0" footer="0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9"/>
    <outlinePr summaryBelow="0" summaryRight="0"/>
  </sheetPr>
  <dimension ref="A1:D100"/>
  <sheetViews>
    <sheetView topLeftCell="A34" zoomScale="85" zoomScaleNormal="85" workbookViewId="0">
      <selection activeCell="D52" sqref="D52"/>
    </sheetView>
  </sheetViews>
  <sheetFormatPr defaultColWidth="12.625" defaultRowHeight="15" customHeight="1"/>
  <cols>
    <col min="1" max="1" width="5" customWidth="1"/>
    <col min="2" max="2" width="12.625" style="25"/>
    <col min="3" max="3" width="15.625" customWidth="1"/>
    <col min="4" max="4" width="139.75" bestFit="1" customWidth="1"/>
  </cols>
  <sheetData>
    <row r="1" spans="1:4" ht="15" customHeight="1">
      <c r="A1" s="6"/>
      <c r="B1" s="24"/>
      <c r="C1" s="6"/>
      <c r="D1" s="6"/>
    </row>
    <row r="2" spans="1:4" ht="15" customHeight="1">
      <c r="A2" s="6"/>
      <c r="B2" s="24"/>
      <c r="C2" s="6"/>
      <c r="D2" s="6"/>
    </row>
    <row r="3" spans="1:4" ht="14.45">
      <c r="A3" s="6"/>
      <c r="B3" s="314" t="s">
        <v>143</v>
      </c>
      <c r="C3" s="315"/>
      <c r="D3" s="316"/>
    </row>
    <row r="4" spans="1:4" ht="14.45">
      <c r="A4" s="6"/>
      <c r="B4" s="126" t="s">
        <v>144</v>
      </c>
      <c r="C4" s="127" t="s">
        <v>145</v>
      </c>
      <c r="D4" s="128" t="s">
        <v>146</v>
      </c>
    </row>
    <row r="5" spans="1:4" ht="29.1">
      <c r="A5" s="6"/>
      <c r="B5" s="60">
        <v>203</v>
      </c>
      <c r="C5" s="56" t="s">
        <v>147</v>
      </c>
      <c r="D5" s="53" t="s">
        <v>148</v>
      </c>
    </row>
    <row r="6" spans="1:4" ht="29.1">
      <c r="A6" s="6"/>
      <c r="B6" s="61">
        <v>205</v>
      </c>
      <c r="C6" s="57" t="s">
        <v>149</v>
      </c>
      <c r="D6" s="30" t="s">
        <v>150</v>
      </c>
    </row>
    <row r="7" spans="1:4" ht="29.1">
      <c r="A7" s="6"/>
      <c r="B7" s="129" t="s">
        <v>31</v>
      </c>
      <c r="C7" s="58" t="s">
        <v>151</v>
      </c>
      <c r="D7" s="30" t="s">
        <v>152</v>
      </c>
    </row>
    <row r="8" spans="1:4" ht="29.1">
      <c r="A8" s="6"/>
      <c r="B8" s="129" t="s">
        <v>32</v>
      </c>
      <c r="C8" s="57" t="s">
        <v>153</v>
      </c>
      <c r="D8" s="30" t="s">
        <v>154</v>
      </c>
    </row>
    <row r="9" spans="1:4" ht="29.1">
      <c r="A9" s="6"/>
      <c r="B9" s="129" t="s">
        <v>33</v>
      </c>
      <c r="C9" s="58" t="s">
        <v>155</v>
      </c>
      <c r="D9" s="30" t="s">
        <v>156</v>
      </c>
    </row>
    <row r="10" spans="1:4" ht="29.1">
      <c r="A10" s="6"/>
      <c r="B10" s="129" t="s">
        <v>34</v>
      </c>
      <c r="C10" s="58" t="s">
        <v>157</v>
      </c>
      <c r="D10" s="30" t="s">
        <v>158</v>
      </c>
    </row>
    <row r="11" spans="1:4" ht="29.1">
      <c r="A11" s="6"/>
      <c r="B11" s="61">
        <v>208</v>
      </c>
      <c r="C11" s="58" t="s">
        <v>159</v>
      </c>
      <c r="D11" s="30" t="s">
        <v>160</v>
      </c>
    </row>
    <row r="12" spans="1:4" ht="14.45">
      <c r="A12" s="6"/>
      <c r="B12" s="67">
        <v>209</v>
      </c>
      <c r="C12" s="68" t="s">
        <v>161</v>
      </c>
      <c r="D12" s="54" t="s">
        <v>162</v>
      </c>
    </row>
    <row r="13" spans="1:4" ht="14.45">
      <c r="A13" s="6"/>
      <c r="B13" s="65"/>
      <c r="C13" s="66"/>
      <c r="D13" s="26"/>
    </row>
    <row r="14" spans="1:4" ht="14.45">
      <c r="A14" s="6"/>
      <c r="B14" s="65"/>
      <c r="C14" s="66"/>
      <c r="D14" s="26"/>
    </row>
    <row r="15" spans="1:4" ht="14.45">
      <c r="A15" s="6"/>
      <c r="B15" s="314" t="s">
        <v>163</v>
      </c>
      <c r="C15" s="315"/>
      <c r="D15" s="316"/>
    </row>
    <row r="16" spans="1:4" ht="14.45">
      <c r="A16" s="6"/>
      <c r="B16" s="126" t="s">
        <v>144</v>
      </c>
      <c r="C16" s="127" t="s">
        <v>145</v>
      </c>
      <c r="D16" s="128" t="s">
        <v>146</v>
      </c>
    </row>
    <row r="17" spans="1:4" ht="14.45">
      <c r="A17" s="6"/>
      <c r="B17" s="61">
        <v>210</v>
      </c>
      <c r="C17" s="58" t="s">
        <v>164</v>
      </c>
      <c r="D17" s="30" t="s">
        <v>165</v>
      </c>
    </row>
    <row r="18" spans="1:4" ht="14.45">
      <c r="A18" s="6"/>
      <c r="B18" s="129" t="s">
        <v>43</v>
      </c>
      <c r="C18" s="58" t="s">
        <v>166</v>
      </c>
      <c r="D18" s="133" t="s">
        <v>167</v>
      </c>
    </row>
    <row r="19" spans="1:4" ht="29.1">
      <c r="A19" s="6"/>
      <c r="B19" s="129" t="s">
        <v>44</v>
      </c>
      <c r="C19" s="58" t="s">
        <v>168</v>
      </c>
      <c r="D19" s="30" t="s">
        <v>169</v>
      </c>
    </row>
    <row r="20" spans="1:4" ht="14.45">
      <c r="A20" s="6"/>
      <c r="B20" s="129" t="s">
        <v>45</v>
      </c>
      <c r="C20" s="58" t="s">
        <v>170</v>
      </c>
      <c r="D20" s="133" t="s">
        <v>171</v>
      </c>
    </row>
    <row r="21" spans="1:4" ht="14.45">
      <c r="A21" s="6"/>
      <c r="B21" s="55"/>
      <c r="C21" s="59"/>
      <c r="D21" s="54"/>
    </row>
    <row r="22" spans="1:4" ht="14.45">
      <c r="A22" s="6"/>
      <c r="B22" s="51"/>
      <c r="C22" s="31"/>
      <c r="D22" s="26"/>
    </row>
    <row r="23" spans="1:4" ht="14.45">
      <c r="A23" s="6"/>
      <c r="B23" s="314" t="s">
        <v>172</v>
      </c>
      <c r="C23" s="315"/>
      <c r="D23" s="316"/>
    </row>
    <row r="24" spans="1:4" ht="14.45">
      <c r="A24" s="6"/>
      <c r="B24" s="126" t="s">
        <v>144</v>
      </c>
      <c r="C24" s="127" t="s">
        <v>145</v>
      </c>
      <c r="D24" s="128" t="s">
        <v>146</v>
      </c>
    </row>
    <row r="25" spans="1:4" ht="14.45">
      <c r="A25" s="6"/>
      <c r="B25" s="52">
        <v>1</v>
      </c>
      <c r="C25" s="56" t="s">
        <v>173</v>
      </c>
      <c r="D25" s="53" t="s">
        <v>174</v>
      </c>
    </row>
    <row r="26" spans="1:4" ht="43.5">
      <c r="A26" s="6"/>
      <c r="B26" s="29">
        <v>2</v>
      </c>
      <c r="C26" s="57" t="s">
        <v>175</v>
      </c>
      <c r="D26" s="53" t="s">
        <v>176</v>
      </c>
    </row>
    <row r="27" spans="1:4" ht="14.45">
      <c r="A27" s="6"/>
      <c r="B27" s="29">
        <v>202</v>
      </c>
      <c r="C27" s="58" t="s">
        <v>151</v>
      </c>
      <c r="D27" s="30" t="s">
        <v>177</v>
      </c>
    </row>
    <row r="28" spans="1:4" ht="29.1">
      <c r="A28" s="6"/>
      <c r="B28" s="29">
        <v>203</v>
      </c>
      <c r="C28" s="58" t="s">
        <v>147</v>
      </c>
      <c r="D28" s="30" t="s">
        <v>148</v>
      </c>
    </row>
    <row r="29" spans="1:4" ht="29.1">
      <c r="A29" s="6"/>
      <c r="B29" s="29">
        <v>205</v>
      </c>
      <c r="C29" s="57" t="s">
        <v>149</v>
      </c>
      <c r="D29" s="30" t="s">
        <v>150</v>
      </c>
    </row>
    <row r="30" spans="1:4" ht="14.45">
      <c r="A30" s="6"/>
      <c r="B30" s="29">
        <v>206</v>
      </c>
      <c r="C30" s="58" t="s">
        <v>178</v>
      </c>
      <c r="D30" s="30" t="s">
        <v>179</v>
      </c>
    </row>
    <row r="31" spans="1:4" ht="29.1">
      <c r="A31" s="6"/>
      <c r="B31" s="27" t="s">
        <v>65</v>
      </c>
      <c r="C31" s="58" t="s">
        <v>180</v>
      </c>
      <c r="D31" s="30" t="s">
        <v>181</v>
      </c>
    </row>
    <row r="32" spans="1:4" ht="14.45">
      <c r="A32" s="6"/>
      <c r="B32" s="28" t="s">
        <v>68</v>
      </c>
      <c r="C32" s="58" t="s">
        <v>182</v>
      </c>
      <c r="D32" s="30" t="s">
        <v>183</v>
      </c>
    </row>
    <row r="33" spans="1:4" ht="29.1">
      <c r="A33" s="6"/>
      <c r="B33" s="27" t="s">
        <v>69</v>
      </c>
      <c r="C33" s="58" t="s">
        <v>155</v>
      </c>
      <c r="D33" s="30" t="s">
        <v>184</v>
      </c>
    </row>
    <row r="34" spans="1:4" ht="29.1">
      <c r="A34" s="6"/>
      <c r="B34" s="27" t="s">
        <v>72</v>
      </c>
      <c r="C34" s="58" t="s">
        <v>185</v>
      </c>
      <c r="D34" s="30" t="s">
        <v>186</v>
      </c>
    </row>
    <row r="35" spans="1:4" ht="29.1">
      <c r="A35" s="6"/>
      <c r="B35" s="27" t="s">
        <v>75</v>
      </c>
      <c r="C35" s="58" t="s">
        <v>153</v>
      </c>
      <c r="D35" s="30" t="s">
        <v>154</v>
      </c>
    </row>
    <row r="36" spans="1:4" ht="29.1">
      <c r="A36" s="6"/>
      <c r="B36" s="27" t="s">
        <v>77</v>
      </c>
      <c r="C36" s="58" t="s">
        <v>187</v>
      </c>
      <c r="D36" s="30" t="s">
        <v>188</v>
      </c>
    </row>
    <row r="37" spans="1:4" ht="29.1">
      <c r="A37" s="6"/>
      <c r="B37" s="27" t="s">
        <v>79</v>
      </c>
      <c r="C37" s="58" t="s">
        <v>189</v>
      </c>
      <c r="D37" s="30" t="s">
        <v>190</v>
      </c>
    </row>
    <row r="38" spans="1:4" ht="29.1">
      <c r="A38" s="6"/>
      <c r="B38" s="27" t="s">
        <v>81</v>
      </c>
      <c r="C38" s="58" t="s">
        <v>168</v>
      </c>
      <c r="D38" s="30" t="s">
        <v>169</v>
      </c>
    </row>
    <row r="39" spans="1:4" ht="29.1">
      <c r="A39" s="6"/>
      <c r="B39" s="27" t="s">
        <v>82</v>
      </c>
      <c r="C39" s="58" t="s">
        <v>151</v>
      </c>
      <c r="D39" s="30" t="s">
        <v>152</v>
      </c>
    </row>
    <row r="40" spans="1:4" ht="29.1">
      <c r="A40" s="6"/>
      <c r="B40" s="32">
        <v>208</v>
      </c>
      <c r="C40" s="58" t="s">
        <v>159</v>
      </c>
      <c r="D40" s="30" t="s">
        <v>160</v>
      </c>
    </row>
    <row r="41" spans="1:4" ht="14.45">
      <c r="A41" s="6"/>
      <c r="B41" s="32">
        <v>209</v>
      </c>
      <c r="C41" s="58" t="s">
        <v>161</v>
      </c>
      <c r="D41" s="30" t="s">
        <v>162</v>
      </c>
    </row>
    <row r="42" spans="1:4" ht="14.45">
      <c r="A42" s="6"/>
      <c r="B42" s="28" t="s">
        <v>83</v>
      </c>
      <c r="C42" s="58" t="s">
        <v>191</v>
      </c>
      <c r="D42" s="30" t="s">
        <v>192</v>
      </c>
    </row>
    <row r="43" spans="1:4" ht="14.45">
      <c r="A43" s="6"/>
      <c r="B43" s="28" t="s">
        <v>84</v>
      </c>
      <c r="C43" s="57" t="s">
        <v>193</v>
      </c>
      <c r="D43" s="30" t="s">
        <v>194</v>
      </c>
    </row>
    <row r="44" spans="1:4" ht="14.45">
      <c r="A44" s="6"/>
      <c r="B44" s="27">
        <v>3</v>
      </c>
      <c r="C44" s="58" t="s">
        <v>195</v>
      </c>
      <c r="D44" s="30" t="s">
        <v>196</v>
      </c>
    </row>
    <row r="45" spans="1:4" ht="29.1">
      <c r="A45" s="6"/>
      <c r="B45" s="27">
        <v>4</v>
      </c>
      <c r="C45" s="58" t="s">
        <v>197</v>
      </c>
      <c r="D45" s="30" t="s">
        <v>198</v>
      </c>
    </row>
    <row r="46" spans="1:4" ht="14.45">
      <c r="A46" s="6"/>
      <c r="B46" s="214">
        <v>5</v>
      </c>
      <c r="C46" s="59" t="s">
        <v>199</v>
      </c>
      <c r="D46" s="54" t="s">
        <v>200</v>
      </c>
    </row>
    <row r="47" spans="1:4" ht="15" customHeight="1">
      <c r="A47" s="6"/>
      <c r="B47" s="24"/>
      <c r="C47" s="6"/>
      <c r="D47" s="6"/>
    </row>
    <row r="48" spans="1:4" ht="14.45">
      <c r="A48" s="6"/>
      <c r="B48" s="314" t="s">
        <v>201</v>
      </c>
      <c r="C48" s="315"/>
      <c r="D48" s="316"/>
    </row>
    <row r="49" spans="1:4" ht="14.45">
      <c r="A49" s="6"/>
      <c r="B49" s="126" t="s">
        <v>144</v>
      </c>
      <c r="C49" s="127" t="s">
        <v>145</v>
      </c>
      <c r="D49" s="128" t="s">
        <v>144</v>
      </c>
    </row>
    <row r="50" spans="1:4" ht="14.45">
      <c r="A50" s="6"/>
      <c r="B50" s="130">
        <v>1</v>
      </c>
      <c r="C50" s="5" t="s">
        <v>202</v>
      </c>
      <c r="D50" s="4" t="s">
        <v>203</v>
      </c>
    </row>
    <row r="51" spans="1:4" ht="14.45">
      <c r="A51" s="6"/>
      <c r="B51" s="130">
        <v>2</v>
      </c>
      <c r="C51" s="5" t="s">
        <v>204</v>
      </c>
      <c r="D51" s="3" t="s">
        <v>205</v>
      </c>
    </row>
    <row r="52" spans="1:4" s="223" customFormat="1" ht="29.1">
      <c r="A52" s="136"/>
      <c r="B52" s="135">
        <v>3</v>
      </c>
      <c r="C52" s="85" t="s">
        <v>93</v>
      </c>
      <c r="D52" s="222" t="s">
        <v>206</v>
      </c>
    </row>
    <row r="53" spans="1:4" ht="15" customHeight="1">
      <c r="A53" s="6"/>
      <c r="B53" s="24"/>
      <c r="C53" s="6"/>
      <c r="D53" s="6"/>
    </row>
    <row r="54" spans="1:4" ht="14.45">
      <c r="A54" s="6"/>
      <c r="B54" s="314" t="s">
        <v>207</v>
      </c>
      <c r="C54" s="315"/>
      <c r="D54" s="316"/>
    </row>
    <row r="55" spans="1:4" ht="14.45">
      <c r="A55" s="6"/>
      <c r="B55" s="126" t="s">
        <v>144</v>
      </c>
      <c r="C55" s="127" t="s">
        <v>145</v>
      </c>
      <c r="D55" s="128" t="s">
        <v>146</v>
      </c>
    </row>
    <row r="56" spans="1:4" ht="29.1">
      <c r="A56" s="6"/>
      <c r="B56" s="135">
        <v>1</v>
      </c>
      <c r="C56" s="85" t="s">
        <v>173</v>
      </c>
      <c r="D56" s="134" t="s">
        <v>208</v>
      </c>
    </row>
    <row r="57" spans="1:4" ht="15" customHeight="1">
      <c r="A57" s="6"/>
      <c r="B57" s="132">
        <v>2</v>
      </c>
      <c r="C57" s="131" t="s">
        <v>209</v>
      </c>
      <c r="D57" s="131" t="s">
        <v>210</v>
      </c>
    </row>
    <row r="58" spans="1:4" ht="15" customHeight="1">
      <c r="A58" s="6"/>
      <c r="B58" s="24"/>
      <c r="C58" s="6"/>
      <c r="D58" s="6"/>
    </row>
    <row r="59" spans="1:4" ht="14.45">
      <c r="A59" s="6"/>
      <c r="B59" s="314" t="s">
        <v>211</v>
      </c>
      <c r="C59" s="315"/>
      <c r="D59" s="316"/>
    </row>
    <row r="60" spans="1:4" ht="14.45">
      <c r="A60" s="6"/>
      <c r="B60" s="126" t="s">
        <v>144</v>
      </c>
      <c r="C60" s="127" t="s">
        <v>145</v>
      </c>
      <c r="D60" s="128" t="s">
        <v>146</v>
      </c>
    </row>
    <row r="61" spans="1:4" s="223" customFormat="1" ht="29.1">
      <c r="A61" s="136"/>
      <c r="B61" s="135">
        <v>1</v>
      </c>
      <c r="C61" s="85" t="s">
        <v>212</v>
      </c>
      <c r="D61" s="222" t="s">
        <v>213</v>
      </c>
    </row>
    <row r="62" spans="1:4" ht="15" customHeight="1">
      <c r="A62" s="6"/>
      <c r="B62" s="132">
        <v>2</v>
      </c>
      <c r="C62" s="131" t="s">
        <v>139</v>
      </c>
      <c r="D62" s="131" t="s">
        <v>214</v>
      </c>
    </row>
    <row r="63" spans="1:4" s="223" customFormat="1" ht="29.1">
      <c r="A63" s="136"/>
      <c r="B63" s="224">
        <v>3</v>
      </c>
      <c r="C63" s="225" t="s">
        <v>215</v>
      </c>
      <c r="D63" s="222" t="s">
        <v>216</v>
      </c>
    </row>
    <row r="64" spans="1:4" s="223" customFormat="1" ht="29.1">
      <c r="A64" s="136"/>
      <c r="B64" s="224">
        <v>4</v>
      </c>
      <c r="C64" s="225" t="s">
        <v>217</v>
      </c>
      <c r="D64" s="222" t="s">
        <v>218</v>
      </c>
    </row>
    <row r="65" spans="1:4" s="223" customFormat="1" ht="29.1">
      <c r="A65" s="136"/>
      <c r="B65" s="224">
        <v>5</v>
      </c>
      <c r="C65" s="225" t="s">
        <v>219</v>
      </c>
      <c r="D65" s="222" t="s">
        <v>220</v>
      </c>
    </row>
    <row r="66" spans="1:4" s="223" customFormat="1" ht="29.1">
      <c r="A66" s="136"/>
      <c r="B66" s="224">
        <v>6</v>
      </c>
      <c r="C66" s="85" t="s">
        <v>140</v>
      </c>
      <c r="D66" s="222" t="s">
        <v>221</v>
      </c>
    </row>
    <row r="67" spans="1:4" ht="15" customHeight="1">
      <c r="A67" s="6"/>
      <c r="B67" s="24"/>
      <c r="C67" s="6"/>
      <c r="D67" s="6"/>
    </row>
    <row r="68" spans="1:4" ht="15" customHeight="1">
      <c r="A68" s="6"/>
      <c r="B68" s="24"/>
      <c r="C68" s="6"/>
      <c r="D68" s="6"/>
    </row>
    <row r="69" spans="1:4" ht="15" customHeight="1">
      <c r="A69" s="6"/>
      <c r="B69" s="24"/>
      <c r="C69" s="6"/>
      <c r="D69" s="6"/>
    </row>
    <row r="70" spans="1:4" ht="15" customHeight="1">
      <c r="A70" s="6"/>
      <c r="B70" s="24"/>
      <c r="C70" s="6"/>
      <c r="D70" s="6"/>
    </row>
    <row r="71" spans="1:4" ht="15" customHeight="1">
      <c r="A71" s="6"/>
      <c r="B71" s="24"/>
      <c r="C71" s="6"/>
      <c r="D71" s="6"/>
    </row>
    <row r="72" spans="1:4" ht="15" customHeight="1">
      <c r="A72" s="6"/>
      <c r="B72" s="24"/>
      <c r="C72" s="6"/>
      <c r="D72" s="6"/>
    </row>
    <row r="73" spans="1:4" ht="15" customHeight="1">
      <c r="A73" s="6"/>
      <c r="B73" s="24"/>
      <c r="C73" s="6"/>
      <c r="D73" s="6"/>
    </row>
    <row r="74" spans="1:4" ht="15" customHeight="1">
      <c r="A74" s="6"/>
      <c r="B74" s="24"/>
      <c r="C74" s="6"/>
      <c r="D74" s="6"/>
    </row>
    <row r="75" spans="1:4" ht="15" customHeight="1">
      <c r="A75" s="6"/>
      <c r="B75" s="24"/>
      <c r="C75" s="6"/>
      <c r="D75" s="6"/>
    </row>
    <row r="76" spans="1:4" ht="15" customHeight="1">
      <c r="A76" s="6"/>
      <c r="B76" s="24"/>
      <c r="C76" s="6"/>
      <c r="D76" s="6"/>
    </row>
    <row r="77" spans="1:4" ht="15" customHeight="1">
      <c r="A77" s="6"/>
      <c r="B77" s="24"/>
      <c r="C77" s="6"/>
      <c r="D77" s="6"/>
    </row>
    <row r="78" spans="1:4" ht="15" customHeight="1">
      <c r="A78" s="6"/>
      <c r="B78" s="24"/>
      <c r="C78" s="6"/>
      <c r="D78" s="6"/>
    </row>
    <row r="79" spans="1:4" ht="15" customHeight="1">
      <c r="A79" s="6"/>
      <c r="B79" s="24"/>
      <c r="C79" s="6"/>
      <c r="D79" s="6"/>
    </row>
    <row r="80" spans="1:4" ht="15" customHeight="1">
      <c r="A80" s="6"/>
      <c r="B80" s="24"/>
      <c r="C80" s="6"/>
      <c r="D80" s="6"/>
    </row>
    <row r="81" spans="1:4" ht="15" customHeight="1">
      <c r="A81" s="6"/>
      <c r="B81" s="24"/>
      <c r="C81" s="6"/>
      <c r="D81" s="6"/>
    </row>
    <row r="82" spans="1:4" ht="15" customHeight="1">
      <c r="A82" s="6"/>
      <c r="B82" s="24"/>
      <c r="C82" s="6"/>
      <c r="D82" s="6"/>
    </row>
    <row r="83" spans="1:4" ht="15" customHeight="1">
      <c r="A83" s="6"/>
      <c r="B83" s="24"/>
      <c r="C83" s="6"/>
      <c r="D83" s="6"/>
    </row>
    <row r="84" spans="1:4" ht="15" customHeight="1">
      <c r="A84" s="6"/>
      <c r="B84" s="24"/>
      <c r="C84" s="6"/>
      <c r="D84" s="6"/>
    </row>
    <row r="85" spans="1:4" ht="15" customHeight="1">
      <c r="A85" s="6"/>
      <c r="B85" s="24"/>
      <c r="C85" s="6"/>
      <c r="D85" s="6"/>
    </row>
    <row r="86" spans="1:4" ht="15" customHeight="1">
      <c r="A86" s="6"/>
      <c r="B86" s="24"/>
      <c r="C86" s="6"/>
      <c r="D86" s="6"/>
    </row>
    <row r="87" spans="1:4" ht="15" customHeight="1">
      <c r="A87" s="6"/>
      <c r="B87" s="24"/>
      <c r="C87" s="6"/>
      <c r="D87" s="6"/>
    </row>
    <row r="88" spans="1:4" ht="15" customHeight="1">
      <c r="A88" s="6"/>
      <c r="B88" s="24"/>
      <c r="C88" s="6"/>
      <c r="D88" s="6"/>
    </row>
    <row r="89" spans="1:4" ht="15" customHeight="1">
      <c r="A89" s="6"/>
      <c r="B89" s="24"/>
      <c r="C89" s="6"/>
      <c r="D89" s="6"/>
    </row>
    <row r="90" spans="1:4" ht="15" customHeight="1">
      <c r="A90" s="6"/>
      <c r="B90" s="24"/>
      <c r="C90" s="6"/>
      <c r="D90" s="6"/>
    </row>
    <row r="91" spans="1:4" ht="15" customHeight="1">
      <c r="A91" s="6"/>
      <c r="B91" s="24"/>
      <c r="C91" s="6"/>
      <c r="D91" s="6"/>
    </row>
    <row r="92" spans="1:4" ht="15" customHeight="1">
      <c r="A92" s="6"/>
      <c r="B92" s="24"/>
      <c r="C92" s="6"/>
      <c r="D92" s="6"/>
    </row>
    <row r="93" spans="1:4" ht="15" customHeight="1">
      <c r="A93" s="6"/>
      <c r="B93" s="24"/>
      <c r="C93" s="6"/>
      <c r="D93" s="6"/>
    </row>
    <row r="94" spans="1:4" ht="15" customHeight="1">
      <c r="A94" s="6"/>
      <c r="B94" s="24"/>
      <c r="C94" s="6"/>
      <c r="D94" s="6"/>
    </row>
    <row r="95" spans="1:4" ht="15" customHeight="1">
      <c r="A95" s="6"/>
      <c r="B95" s="24"/>
      <c r="C95" s="6"/>
      <c r="D95" s="6"/>
    </row>
    <row r="96" spans="1:4" ht="15" customHeight="1">
      <c r="A96" s="6"/>
      <c r="B96" s="24"/>
      <c r="C96" s="6"/>
      <c r="D96" s="6"/>
    </row>
    <row r="97" spans="1:4" ht="15" customHeight="1">
      <c r="A97" s="6"/>
      <c r="B97" s="24"/>
      <c r="C97" s="6"/>
      <c r="D97" s="6"/>
    </row>
    <row r="98" spans="1:4" ht="15" customHeight="1">
      <c r="A98" s="6"/>
      <c r="B98" s="24"/>
      <c r="C98" s="6"/>
      <c r="D98" s="6"/>
    </row>
    <row r="99" spans="1:4" ht="15" customHeight="1">
      <c r="A99" s="6"/>
      <c r="B99" s="24"/>
      <c r="C99" s="6"/>
      <c r="D99" s="6"/>
    </row>
    <row r="100" spans="1:4" ht="15" customHeight="1">
      <c r="A100" s="6"/>
      <c r="B100" s="24"/>
      <c r="C100" s="6"/>
      <c r="D100" s="6"/>
    </row>
  </sheetData>
  <mergeCells count="6">
    <mergeCell ref="B59:D59"/>
    <mergeCell ref="B3:D3"/>
    <mergeCell ref="B15:D15"/>
    <mergeCell ref="B23:D23"/>
    <mergeCell ref="B48:D48"/>
    <mergeCell ref="B54:D54"/>
  </mergeCells>
  <hyperlinks>
    <hyperlink ref="D50" r:id="rId1" xr:uid="{00000000-0004-0000-0700-000000000000}"/>
    <hyperlink ref="D56" r:id="rId2" display="https://publications.jrc.ec.europa.eu/repository/bitstream/JRC112285/jrc112285_cobalt.pdf" xr:uid="{00000000-0004-0000-0700-000001000000}"/>
    <hyperlink ref="D51" r:id="rId3" xr:uid="{00000000-0004-0000-0700-000002000000}"/>
  </hyperlinks>
  <pageMargins left="0.7" right="0.7" top="0.75" bottom="0.75" header="0.3" footer="0.3"/>
  <pageSetup orientation="portrait"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9F8D0E12706CA4F88F078CAAF1F0285" ma:contentTypeVersion="15" ma:contentTypeDescription="Crée un document." ma:contentTypeScope="" ma:versionID="d61ebabf05edb172a4796a2a26dcc231">
  <xsd:schema xmlns:xsd="http://www.w3.org/2001/XMLSchema" xmlns:xs="http://www.w3.org/2001/XMLSchema" xmlns:p="http://schemas.microsoft.com/office/2006/metadata/properties" xmlns:ns2="e249ac2a-b211-4fea-a23e-058f661af758" xmlns:ns3="8f1b8a44-2e81-425d-8025-2e5e0436f25e" targetNamespace="http://schemas.microsoft.com/office/2006/metadata/properties" ma:root="true" ma:fieldsID="0ecdbb82de15a51058ed3f6676f3dbd1" ns2:_="" ns3:_="">
    <xsd:import namespace="e249ac2a-b211-4fea-a23e-058f661af758"/>
    <xsd:import namespace="8f1b8a44-2e81-425d-8025-2e5e0436f25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BillingMetadata" minOccurs="0"/>
                <xsd:element ref="ns2:_ModernAudienceTargetUserField" minOccurs="0"/>
                <xsd:element ref="ns2:_ModernAudienceAadObjectI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49ac2a-b211-4fea-a23e-058f661af75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Balises d’images" ma:readOnly="false" ma:fieldId="{5cf76f15-5ced-4ddc-b409-7134ff3c332f}" ma:taxonomyMulti="true" ma:sspId="9c47289d-44d4-4518-8531-d864f6d3e1e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_ModernAudienceTargetUserField" ma:index="21" nillable="true" ma:displayName="Audience" ma:list="UserInfo" ma:SharePointGroup="0" ma:internalName="_ModernAudienceTargetUserField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ModernAudienceAadObjectIds" ma:index="22" nillable="true" ma:displayName="AudienceIds" ma:list="{9b001c38-b593-437a-acce-521679d6ec8e}" ma:internalName="_ModernAudienceAadObjectIds" ma:readOnly="true" ma:showField="_AadObjectIdForUser" ma:web="8f1b8a44-2e81-425d-8025-2e5e0436f25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1b8a44-2e81-425d-8025-2e5e0436f25e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f8f2c3c-97c3-401f-9e00-dc202c827de0}" ma:internalName="TaxCatchAll" ma:showField="CatchAllData" ma:web="8f1b8a44-2e81-425d-8025-2e5e0436f25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249ac2a-b211-4fea-a23e-058f661af758">
      <Terms xmlns="http://schemas.microsoft.com/office/infopath/2007/PartnerControls"/>
    </lcf76f155ced4ddcb4097134ff3c332f>
    <TaxCatchAll xmlns="8f1b8a44-2e81-425d-8025-2e5e0436f25e" xsi:nil="true"/>
    <_ModernAudienceTargetUserField xmlns="e249ac2a-b211-4fea-a23e-058f661af758">
      <UserInfo>
        <DisplayName/>
        <AccountId xsi:nil="true"/>
        <AccountType/>
      </UserInfo>
    </_ModernAudienceTargetUserField>
  </documentManagement>
</p:properties>
</file>

<file path=customXml/itemProps1.xml><?xml version="1.0" encoding="utf-8"?>
<ds:datastoreItem xmlns:ds="http://schemas.openxmlformats.org/officeDocument/2006/customXml" ds:itemID="{2B3EA681-6333-4958-8241-26811B095918}"/>
</file>

<file path=customXml/itemProps2.xml><?xml version="1.0" encoding="utf-8"?>
<ds:datastoreItem xmlns:ds="http://schemas.openxmlformats.org/officeDocument/2006/customXml" ds:itemID="{251AF975-4701-4A05-8650-432F2B299CDD}"/>
</file>

<file path=customXml/itemProps3.xml><?xml version="1.0" encoding="utf-8"?>
<ds:datastoreItem xmlns:ds="http://schemas.openxmlformats.org/officeDocument/2006/customXml" ds:itemID="{EF23A82B-EFC9-45EF-953B-7E9706AD4B6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TSP-MAH</dc:creator>
  <cp:keywords/>
  <dc:description/>
  <cp:lastModifiedBy>Rémi CALVET</cp:lastModifiedBy>
  <cp:revision/>
  <dcterms:created xsi:type="dcterms:W3CDTF">2020-07-01T08:27:12Z</dcterms:created>
  <dcterms:modified xsi:type="dcterms:W3CDTF">2026-01-07T16:28:47Z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0x01010059F8D0E12706CA4F88F078CAAF1F0285</vt:lpwstr>
  </property>
  <property fmtid="{D5CDD505-2E9C-101B-9397-08002B2CF9AE}" pid="3" name="MediaServiceImageTags">
    <vt:lpwstr/>
  </property>
</Properties>
</file>