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heshiftpr0ject.sharepoint.com/sites/TSP/Projets/01 - Projets terminés/PTEF/10 - Indus LMR/100 - Mise au propre modèles/Modèles à publier/"/>
    </mc:Choice>
  </mc:AlternateContent>
  <xr:revisionPtr revIDLastSave="152" documentId="13_ncr:1_{13968DE1-06D6-4A98-832B-453B43BF46B7}" xr6:coauthVersionLast="47" xr6:coauthVersionMax="47" xr10:uidLastSave="{FEE93643-FE6C-43F9-BACA-BEBECD7412B7}"/>
  <bookViews>
    <workbookView xWindow="-120" yWindow="-15870" windowWidth="25440" windowHeight="15270" xr2:uid="{7C6A9AB4-82A8-454B-8149-B0AF8638B428}"/>
  </bookViews>
  <sheets>
    <sheet name="Lisez-moi" sheetId="10" r:id="rId1"/>
    <sheet name="Filière" sheetId="2" r:id="rId2"/>
    <sheet name="Voie H2" sheetId="7" r:id="rId3"/>
    <sheet name="Filière EAF" sheetId="9" r:id="rId4"/>
    <sheet name="Source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 l="1"/>
  <c r="E23" i="2"/>
  <c r="J10" i="2"/>
  <c r="I6" i="2"/>
  <c r="E12" i="2"/>
  <c r="D8" i="7"/>
  <c r="J8" i="2"/>
  <c r="J20" i="2"/>
  <c r="C12" i="9" l="1"/>
  <c r="J9" i="2"/>
  <c r="H9" i="2"/>
  <c r="D15" i="7"/>
  <c r="E12" i="9"/>
  <c r="E8" i="9"/>
  <c r="E7" i="9"/>
  <c r="D7" i="9" l="1"/>
  <c r="D8" i="9"/>
  <c r="C8" i="9"/>
  <c r="D12" i="9"/>
  <c r="C15" i="7"/>
  <c r="D13" i="2" l="1"/>
  <c r="D11" i="2"/>
  <c r="D16" i="7" l="1"/>
  <c r="C16" i="7"/>
  <c r="H10" i="2" s="1"/>
  <c r="C8" i="7" l="1"/>
  <c r="C6" i="7"/>
  <c r="H13" i="2"/>
  <c r="H14" i="2"/>
  <c r="D8" i="2"/>
  <c r="C9" i="7" l="1"/>
  <c r="C13" i="7" s="1"/>
  <c r="H12" i="2"/>
  <c r="H6" i="2" s="1"/>
  <c r="E8" i="2"/>
  <c r="I18" i="2" l="1"/>
  <c r="I17" i="2"/>
  <c r="E6" i="2"/>
  <c r="E19" i="2" s="1"/>
  <c r="E16" i="2" l="1"/>
  <c r="E15" i="2"/>
  <c r="E9" i="2"/>
  <c r="D6" i="7"/>
  <c r="D9" i="7" s="1"/>
  <c r="D13" i="7" s="1"/>
  <c r="E17" i="2"/>
  <c r="E20" i="2"/>
  <c r="E13" i="2"/>
  <c r="E18" i="2"/>
  <c r="E11" i="2"/>
  <c r="J13" i="2" s="1"/>
  <c r="J12" i="2" l="1"/>
  <c r="J19" i="2"/>
  <c r="J14" i="2"/>
  <c r="J21" i="2"/>
  <c r="J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 TSP</author>
  </authors>
  <commentList>
    <comment ref="D6" authorId="0" shapeId="0" xr:uid="{203FBC9C-1213-4588-8D47-198E68E3D668}">
      <text>
        <r>
          <rPr>
            <sz val="9"/>
            <color indexed="81"/>
            <rFont val="Tahoma"/>
            <family val="2"/>
          </rPr>
          <t>Données pour l'année 2017, Acier en sidérurgie
Source : [1] A3M (2019), [5] RTE (2022)</t>
        </r>
      </text>
    </comment>
    <comment ref="D8" authorId="0" shapeId="0" xr:uid="{D2222630-EF67-4585-A629-9F61136EE222}">
      <text>
        <r>
          <rPr>
            <sz val="9"/>
            <color indexed="81"/>
            <rFont val="Tahoma"/>
            <family val="2"/>
          </rPr>
          <t>Données pour l'année 2017
Source : [2] ADEME (2020)</t>
        </r>
      </text>
    </comment>
    <comment ref="E8" authorId="0" shapeId="0" xr:uid="{18279B52-43A7-4255-8A92-4C188CBFE024}">
      <text>
        <r>
          <rPr>
            <sz val="9"/>
            <color indexed="81"/>
            <rFont val="Tahoma"/>
            <family val="2"/>
          </rPr>
          <t>Hypothèse : 50 % de l'acier produit par la filière BOF est reporté sur la DRI.</t>
        </r>
      </text>
    </comment>
    <comment ref="H8" authorId="0" shapeId="0" xr:uid="{79DF6F02-7762-4B61-98C0-2D4DF67F0BAC}">
      <text>
        <r>
          <rPr>
            <sz val="9"/>
            <color indexed="81"/>
            <rFont val="Tahoma"/>
            <family val="2"/>
          </rPr>
          <t>Source : [9] ADEME (2023)</t>
        </r>
      </text>
    </comment>
    <comment ref="J8" authorId="0" shapeId="0" xr:uid="{DB56FCB0-2597-4467-9643-327D85AC71A4}">
      <text>
        <r>
          <rPr>
            <sz val="9"/>
            <color indexed="81"/>
            <rFont val="Tahoma"/>
            <family val="2"/>
          </rPr>
          <t>Hypothèse : l'impact carbone unitaire de la production par la filière BOF est constant (hors CCS).</t>
        </r>
      </text>
    </comment>
    <comment ref="D10" authorId="0" shapeId="0" xr:uid="{92B577F6-AE6D-4E19-A7A0-2A362940E526}">
      <text>
        <r>
          <rPr>
            <sz val="9"/>
            <color indexed="81"/>
            <rFont val="Tahoma"/>
            <family val="2"/>
          </rPr>
          <t>Données pour l'année 2017
Source : [2] ADEME (2020)</t>
        </r>
      </text>
    </comment>
    <comment ref="E10" authorId="0" shapeId="0" xr:uid="{51D0F2A7-4740-4EFF-AA95-0BBFB41AA149}">
      <text>
        <r>
          <rPr>
            <sz val="9"/>
            <color indexed="81"/>
            <rFont val="Tahoma"/>
            <family val="2"/>
          </rPr>
          <t xml:space="preserve">Hypothèse : la part d'acier produit par la filière EAF reste constante, les évolutions de la demande étant de même ordre sur les différents types de produits issus des filières BOF et EAF (transports et construction). </t>
        </r>
      </text>
    </comment>
    <comment ref="D12" authorId="0" shapeId="0" xr:uid="{AEEBDCED-7BFF-4944-B624-CBD4744AB191}">
      <text>
        <r>
          <rPr>
            <sz val="9"/>
            <color indexed="81"/>
            <rFont val="Tahoma"/>
            <family val="2"/>
          </rPr>
          <t>Données pour l'année 2017
Source : [2] ADEME (2020)</t>
        </r>
      </text>
    </comment>
    <comment ref="E12" authorId="0" shapeId="0" xr:uid="{8B39A167-4A2B-4DE5-93BF-6969C725DD7C}">
      <text>
        <r>
          <rPr>
            <sz val="9"/>
            <color indexed="81"/>
            <rFont val="Tahoma"/>
            <family val="2"/>
          </rPr>
          <t>Hypothèse : 50 % de l'acier produit par la filière BOF est reporté sur la DRI.</t>
        </r>
      </text>
    </comment>
    <comment ref="D15" authorId="0" shapeId="0" xr:uid="{6402D713-89B5-4538-AE94-C63E9A7B0914}">
      <text>
        <r>
          <rPr>
            <sz val="9"/>
            <color indexed="81"/>
            <rFont val="Tahoma"/>
            <family val="2"/>
          </rPr>
          <t xml:space="preserve">Données pour l'année 2018
Source : [1] A3M in Sénat (2019)
</t>
        </r>
      </text>
    </comment>
    <comment ref="D16" authorId="0" shapeId="0" xr:uid="{BD2FCE9B-287C-46FE-8691-EBEE2A14F496}">
      <text>
        <r>
          <rPr>
            <sz val="9"/>
            <color indexed="81"/>
            <rFont val="Tahoma"/>
            <family val="2"/>
          </rPr>
          <t>Données pour l'année 2018
Source : [1] A3M in Sénat (2019)</t>
        </r>
      </text>
    </comment>
    <comment ref="I16" authorId="0" shapeId="0" xr:uid="{EA841436-BBA8-4E16-AD00-9C60B300319D}">
      <text>
        <r>
          <rPr>
            <sz val="9"/>
            <color indexed="81"/>
            <rFont val="Tahoma"/>
            <family val="2"/>
          </rPr>
          <t>Hypothèse : les gisements notables d'efficacité énergétique sont déjà exploités.
Source : [6] CNI (2021)</t>
        </r>
      </text>
    </comment>
    <comment ref="D17" authorId="0" shapeId="0" xr:uid="{454571DF-6059-4850-A65F-7E3560F1EA8A}">
      <text>
        <r>
          <rPr>
            <sz val="9"/>
            <color indexed="81"/>
            <rFont val="Tahoma"/>
            <family val="2"/>
          </rPr>
          <t>Données pour l'année 2018
Source : [1] A3M in Sénat (2019)</t>
        </r>
      </text>
    </comment>
    <comment ref="I17" authorId="0" shapeId="0" xr:uid="{C8D37F45-3845-486A-A098-C7E249CB94F3}">
      <text>
        <r>
          <rPr>
            <sz val="9"/>
            <color indexed="81"/>
            <rFont val="Tahoma"/>
            <family val="2"/>
          </rPr>
          <t>Hypothèse : le potentiel des leviers de réduction prévus par les acteurs de la filière à 2030 est atteint
Source : |6] CNI (2021), p .8</t>
        </r>
      </text>
    </comment>
    <comment ref="D18" authorId="0" shapeId="0" xr:uid="{EBE687BA-C5B5-4A55-8CBB-58C80D5647B5}">
      <text>
        <r>
          <rPr>
            <sz val="9"/>
            <color indexed="81"/>
            <rFont val="Tahoma"/>
            <family val="2"/>
          </rPr>
          <t>Données pour l'année 2018
Source : [1] A3M in Sénat (2019)</t>
        </r>
      </text>
    </comment>
    <comment ref="I18" authorId="0" shapeId="0" xr:uid="{8A43B9AA-4148-4511-855C-4291FA275A9A}">
      <text>
        <r>
          <rPr>
            <sz val="9"/>
            <color indexed="81"/>
            <rFont val="Tahoma"/>
            <family val="2"/>
          </rPr>
          <t>Hypothèse : le potentiel des leviers de réduction prévus par les acteurs de la filière à 2030 est atteint
Source : [6] CNI (2021), p. 9</t>
        </r>
      </text>
    </comment>
    <comment ref="D19" authorId="0" shapeId="0" xr:uid="{644CBDD3-4CCA-453F-87F1-4F7C03B06167}">
      <text>
        <r>
          <rPr>
            <sz val="9"/>
            <color indexed="81"/>
            <rFont val="Tahoma"/>
            <family val="2"/>
          </rPr>
          <t>Données pour l'année 2018
Source : [1] A3M in Sénat (2019)</t>
        </r>
      </text>
    </comment>
    <comment ref="D20" authorId="0" shapeId="0" xr:uid="{54DC40DD-F5B0-4DCC-A0AF-8A2F14966120}">
      <text>
        <r>
          <rPr>
            <sz val="9"/>
            <color indexed="81"/>
            <rFont val="Tahoma"/>
            <family val="2"/>
          </rPr>
          <t>Données pour l'année 2018
Source : [1] A3M in Sénat (2019)</t>
        </r>
      </text>
    </comment>
    <comment ref="E22" authorId="0" shapeId="0" xr:uid="{80DC87C5-7EF0-4300-80E3-D7F19EF84E18}">
      <text>
        <r>
          <rPr>
            <sz val="9"/>
            <color indexed="81"/>
            <rFont val="Tahoma"/>
            <family val="2"/>
          </rPr>
          <t>Résultat issu des modélisations du secteur "Logement" du PTEF
Source : [10] The Shift Project (2021) ; [3] The Shift Project (2022)</t>
        </r>
      </text>
    </comment>
    <comment ref="J22" authorId="0" shapeId="0" xr:uid="{99EE794F-AD6F-4C6B-B11D-C9EC3BC925DC}">
      <text>
        <r>
          <rPr>
            <sz val="9"/>
            <color indexed="81"/>
            <rFont val="Tahoma"/>
            <family val="2"/>
          </rPr>
          <t>Potentiel à 2050 mobilisé dans le PTEF sur les sites sidérurgiques en France, à partir du potentiel identifié par l'ADEME.
Source : [8] ADEME (2020)</t>
        </r>
      </text>
    </comment>
    <comment ref="E23" authorId="0" shapeId="0" xr:uid="{FA318252-D4C8-4112-BE43-1F164C6D820F}">
      <text>
        <r>
          <rPr>
            <sz val="9"/>
            <color indexed="81"/>
            <rFont val="Tahoma"/>
            <family val="2"/>
          </rPr>
          <t>Résultat issu des modélisations du secteur "Industrie automobile" du PTEF
Source : [4] The Shift Project (2022)</t>
        </r>
      </text>
    </comment>
    <comment ref="E24" authorId="0" shapeId="0" xr:uid="{D63F4BDE-817A-47AC-BD03-3E6D669E62FE}">
      <text>
        <r>
          <rPr>
            <sz val="9"/>
            <color indexed="81"/>
            <rFont val="Tahoma"/>
            <family val="2"/>
          </rPr>
          <t>Hypothèse : les volumes de production restent constants.</t>
        </r>
      </text>
    </comment>
    <comment ref="E25" authorId="0" shapeId="0" xr:uid="{2BF27142-801D-4FF9-9F38-AF990D9FE053}">
      <text>
        <r>
          <rPr>
            <sz val="9"/>
            <color indexed="81"/>
            <rFont val="Tahoma"/>
            <family val="2"/>
          </rPr>
          <t>Hypothèse : les volumes de production restent constants.</t>
        </r>
      </text>
    </comment>
    <comment ref="E26" authorId="0" shapeId="0" xr:uid="{619BD1C4-B5B2-449C-91BC-616786A6972A}">
      <text>
        <r>
          <rPr>
            <sz val="9"/>
            <color indexed="81"/>
            <rFont val="Tahoma"/>
            <family val="2"/>
          </rPr>
          <t>Hypothèse : les volumes de production restent constants.</t>
        </r>
      </text>
    </comment>
    <comment ref="E27" authorId="0" shapeId="0" xr:uid="{693267A6-5870-4C13-8160-67563D141A6A}">
      <text>
        <r>
          <rPr>
            <sz val="9"/>
            <color indexed="81"/>
            <rFont val="Tahoma"/>
            <family val="2"/>
          </rPr>
          <t>Hypothèse : les volumes de production restent constants.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MAX TSP</author>
    <author>TSP_MAX</author>
  </authors>
  <commentList>
    <comment ref="C11" authorId="0" shapeId="0" xr:uid="{01C978FC-78C9-4E99-BA92-9BFF73F2792A}">
      <text>
        <r>
          <rPr>
            <sz val="9"/>
            <color indexed="81"/>
            <rFont val="Tahoma"/>
            <family val="2"/>
          </rPr>
          <t>Source : équilibre stoechiométrique de la réaction de réduction directe du Fer par le dihydrogène (6 kg de H2 pour 112 kg de Fe)</t>
        </r>
      </text>
    </comment>
    <comment ref="C12" authorId="0" shapeId="0" xr:uid="{61A959AF-39D6-4427-B056-8F9E821F1CCB}">
      <text>
        <r>
          <rPr>
            <sz val="9"/>
            <color indexed="81"/>
            <rFont val="Tahoma"/>
            <family val="2"/>
          </rPr>
          <t>Source : [11] ADEME (2020), p. 4</t>
        </r>
      </text>
    </comment>
    <comment ref="C16" authorId="1" shapeId="0" xr:uid="{A7BF4C26-F72E-423E-8057-401BBD790815}">
      <text>
        <r>
          <rPr>
            <sz val="9"/>
            <color indexed="81"/>
            <rFont val="Tahoma"/>
            <family val="2"/>
          </rPr>
          <t>On ne prend ici en compte que les émissions générées par l'électricité nécessaire à la production de H2 par électrolyse de l'eau, et non celle consommée par à la réaction de réduction directe en tant que telle. On considère que l'électricité consommée pour la DRI est négligeable devant celle pour la production de H2.</t>
        </r>
      </text>
    </comment>
    <comment ref="D16" authorId="1" shapeId="0" xr:uid="{3051C635-32B7-40ED-88DB-F09A7276A96D}">
      <text>
        <r>
          <rPr>
            <sz val="9"/>
            <color indexed="81"/>
            <rFont val="Tahoma"/>
            <family val="2"/>
          </rPr>
          <t>On ne prend ici en compte que les émissions générées par l'électricité nécessaire à la production de H2 par électrolyse de l'eau, et non celle consommée par à la réaction de réduction directe en tant que telle. On considère que l'électricité consommée pour la DRI est négligeable devant celle pour la production de H2.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MAX TSP</author>
  </authors>
  <commentList>
    <comment ref="C7" authorId="0" shapeId="0" xr:uid="{A3B8D28B-6ABF-48CC-B8E1-E755C72C88FD}">
      <text>
        <r>
          <rPr>
            <sz val="9"/>
            <color indexed="81"/>
            <rFont val="Tahoma"/>
            <family val="2"/>
          </rPr>
          <t>Source : [12] IEA (2020)</t>
        </r>
      </text>
    </comment>
    <comment ref="D7" authorId="0" shapeId="0" xr:uid="{EEB30AE8-C2DE-4F6A-AC83-FC8B49FF5D3E}">
      <text>
        <r>
          <rPr>
            <sz val="9"/>
            <color indexed="81"/>
            <rFont val="Tahoma"/>
            <family val="2"/>
          </rPr>
          <t>Hypothèse : la consommation unitaire d'énergie finale pour la filière EAF est constante.</t>
        </r>
      </text>
    </comment>
    <comment ref="E7" authorId="0" shapeId="0" xr:uid="{D240BE16-F50D-4572-B1F5-FEDE4334D43F}">
      <text>
        <r>
          <rPr>
            <sz val="9"/>
            <color indexed="81"/>
            <rFont val="Tahoma"/>
            <family val="2"/>
          </rPr>
          <t>Hypothèse : la consommation unitaire d'énergie finale pour la filière EAF est constante.</t>
        </r>
      </text>
    </comment>
    <comment ref="C10" authorId="0" shapeId="0" xr:uid="{4DF054D3-9EC5-4E6D-ABCE-367884D066BD}">
      <text>
        <r>
          <rPr>
            <sz val="9"/>
            <color indexed="81"/>
            <rFont val="Tahoma"/>
            <family val="2"/>
          </rPr>
          <t>Données 2019
Source : [5] RTE (2022), p. 903</t>
        </r>
      </text>
    </comment>
    <comment ref="D10" authorId="0" shapeId="0" xr:uid="{5C114DFE-EF0E-4A0C-8ADA-08B19D45A8E2}">
      <text>
        <r>
          <rPr>
            <sz val="9"/>
            <color indexed="81"/>
            <rFont val="Tahoma"/>
            <family val="2"/>
          </rPr>
          <t>Source : [5] RTE (2022), p. 903</t>
        </r>
      </text>
    </comment>
    <comment ref="E10" authorId="0" shapeId="0" xr:uid="{CC996CBB-F831-46A2-BEAE-201E4B99F573}">
      <text>
        <r>
          <rPr>
            <sz val="9"/>
            <color indexed="81"/>
            <rFont val="Tahoma"/>
            <family val="2"/>
          </rPr>
          <t>Source : [5] RTE (2022), p. 903</t>
        </r>
      </text>
    </comment>
    <comment ref="C11" authorId="0" shapeId="0" xr:uid="{0DA1E492-9F80-4E82-B999-DCBD674BA3F5}">
      <text>
        <r>
          <rPr>
            <sz val="9"/>
            <color indexed="81"/>
            <rFont val="Tahoma"/>
            <family val="2"/>
          </rPr>
          <t>Données 2019
Source : [5] RTE (2022), p. 652, 656</t>
        </r>
      </text>
    </comment>
    <comment ref="D11" authorId="0" shapeId="0" xr:uid="{A6EBFADB-50AB-4F4D-B5CD-3598A263FB20}">
      <text>
        <r>
          <rPr>
            <sz val="9"/>
            <color indexed="81"/>
            <rFont val="Tahoma"/>
            <family val="2"/>
          </rPr>
          <t>Source : [5] RTE (2022), p. 656, lecture graphique</t>
        </r>
      </text>
    </comment>
    <comment ref="E11" authorId="0" shapeId="0" xr:uid="{1A3D75CA-5EF8-4746-99E8-A5CC4D116386}">
      <text>
        <r>
          <rPr>
            <sz val="9"/>
            <color indexed="81"/>
            <rFont val="Tahoma"/>
            <family val="2"/>
          </rPr>
          <t>Source : [5] RTE (2022), p. 656, lecture graphique</t>
        </r>
      </text>
    </comment>
  </commentList>
</comments>
</file>

<file path=xl/sharedStrings.xml><?xml version="1.0" encoding="utf-8"?>
<sst xmlns="http://schemas.openxmlformats.org/spreadsheetml/2006/main" count="100" uniqueCount="86">
  <si>
    <t>: par calcul</t>
  </si>
  <si>
    <t>Description filière</t>
  </si>
  <si>
    <t>GES filière</t>
  </si>
  <si>
    <t>Production (en Mt/an)</t>
  </si>
  <si>
    <r>
      <t>Emissions territoriales (en MtCO</t>
    </r>
    <r>
      <rPr>
        <b/>
        <vertAlign val="subscript"/>
        <sz val="8"/>
        <color theme="1"/>
        <rFont val="Arial"/>
        <family val="2"/>
      </rPr>
      <t>2</t>
    </r>
    <r>
      <rPr>
        <b/>
        <sz val="8"/>
        <color theme="1"/>
        <rFont val="Arial"/>
        <family val="2"/>
      </rPr>
      <t>e/an)</t>
    </r>
  </si>
  <si>
    <t>Répartition par voie de production</t>
  </si>
  <si>
    <t>Intensité carbone par voie de production (en tCO2e/t)</t>
  </si>
  <si>
    <t>Hauts-fourneaux (BOF)</t>
  </si>
  <si>
    <r>
      <t xml:space="preserve">Hauts-fourneaux (BOF) </t>
    </r>
    <r>
      <rPr>
        <i/>
        <sz val="6"/>
        <color theme="1"/>
        <rFont val="Arial"/>
        <family val="2"/>
      </rPr>
      <t>- hors CCS</t>
    </r>
  </si>
  <si>
    <t>Volume de prod. de la filière (en Mt/an)</t>
  </si>
  <si>
    <t>Filière électrique</t>
  </si>
  <si>
    <t>Filière électrique (EAF)</t>
  </si>
  <si>
    <t>Réduction directe par hydrogène (DRI)</t>
  </si>
  <si>
    <t>Emissions GES par voie de production (en MtCO2e/an)</t>
  </si>
  <si>
    <r>
      <t xml:space="preserve">Hauts-fourneaux (BOF) </t>
    </r>
    <r>
      <rPr>
        <i/>
        <sz val="6"/>
        <color theme="1"/>
        <rFont val="Arial"/>
        <family val="2"/>
      </rPr>
      <t>- CCS compris</t>
    </r>
  </si>
  <si>
    <t>Répartition par usage</t>
  </si>
  <si>
    <t>Construction</t>
  </si>
  <si>
    <r>
      <t>Evolution des émisions GES, par levier (en MtCO</t>
    </r>
    <r>
      <rPr>
        <b/>
        <vertAlign val="subscript"/>
        <sz val="8"/>
        <color theme="1"/>
        <rFont val="Arial"/>
        <family val="2"/>
      </rPr>
      <t>2</t>
    </r>
    <r>
      <rPr>
        <b/>
        <sz val="8"/>
        <color theme="1"/>
        <rFont val="Arial"/>
        <family val="2"/>
      </rPr>
      <t>e/an, par rapport à l'état intial)</t>
    </r>
  </si>
  <si>
    <t>Transports</t>
  </si>
  <si>
    <t>Amélioration de l'efficacité énergétique</t>
  </si>
  <si>
    <t>Mécanique</t>
  </si>
  <si>
    <t>Augmentation du recyclage acier</t>
  </si>
  <si>
    <t>Equipements ménagers</t>
  </si>
  <si>
    <t>Ensemble technologique "Smart carbon"</t>
  </si>
  <si>
    <t>Travail des métaux</t>
  </si>
  <si>
    <t>Adaptation à la sobriété aval</t>
  </si>
  <si>
    <t>Divers</t>
  </si>
  <si>
    <t>Décarbonation du mix électrique</t>
  </si>
  <si>
    <t>Evolutions de la demande</t>
  </si>
  <si>
    <t>DRI</t>
  </si>
  <si>
    <t>CCS</t>
  </si>
  <si>
    <t>Description filière DRI</t>
  </si>
  <si>
    <t>Production d'acier (en Mt/an)</t>
  </si>
  <si>
    <t>Voie sidérurgie par Réduction directe par hydrogène (DRI)</t>
  </si>
  <si>
    <t>Part de la production par DRI (en %)</t>
  </si>
  <si>
    <t>Production d'acier par DRI (en Mt/an)</t>
  </si>
  <si>
    <t>Intensité unitaire de la DRI</t>
  </si>
  <si>
    <r>
      <t>Besoins en H</t>
    </r>
    <r>
      <rPr>
        <vertAlign val="subscript"/>
        <sz val="8"/>
        <color theme="1"/>
        <rFont val="Arial"/>
        <family val="2"/>
      </rPr>
      <t>2</t>
    </r>
    <r>
      <rPr>
        <sz val="8"/>
        <color theme="1"/>
        <rFont val="Arial"/>
        <family val="2"/>
      </rPr>
      <t xml:space="preserve"> (en kg</t>
    </r>
    <r>
      <rPr>
        <vertAlign val="subscript"/>
        <sz val="8"/>
        <color theme="1"/>
        <rFont val="Arial"/>
        <family val="2"/>
      </rPr>
      <t>H2</t>
    </r>
    <r>
      <rPr>
        <sz val="8"/>
        <color theme="1"/>
        <rFont val="Arial"/>
        <family val="2"/>
      </rPr>
      <t>/t</t>
    </r>
    <r>
      <rPr>
        <vertAlign val="subscript"/>
        <sz val="8"/>
        <color theme="1"/>
        <rFont val="Arial"/>
        <family val="2"/>
      </rPr>
      <t>acier</t>
    </r>
    <r>
      <rPr>
        <sz val="8"/>
        <color theme="1"/>
        <rFont val="Arial"/>
        <family val="2"/>
      </rPr>
      <t>)</t>
    </r>
  </si>
  <si>
    <r>
      <t>Besoins en électricité (en kWh/kg</t>
    </r>
    <r>
      <rPr>
        <vertAlign val="subscript"/>
        <sz val="8"/>
        <color theme="1"/>
        <rFont val="Arial"/>
        <family val="2"/>
      </rPr>
      <t>H2</t>
    </r>
    <r>
      <rPr>
        <sz val="8"/>
        <color theme="1"/>
        <rFont val="Arial"/>
        <family val="2"/>
      </rPr>
      <t>)</t>
    </r>
  </si>
  <si>
    <t>Demande en électricité supplémentaire pour la DRI (en TWh/an)</t>
  </si>
  <si>
    <t>Facteurs d'émission de GES (FE) unitaires</t>
  </si>
  <si>
    <r>
      <t>FE pour la prod. d'électricité en France (en kgCO</t>
    </r>
    <r>
      <rPr>
        <vertAlign val="subscript"/>
        <sz val="8"/>
        <color theme="1"/>
        <rFont val="Arial"/>
        <family val="2"/>
      </rPr>
      <t>2</t>
    </r>
    <r>
      <rPr>
        <sz val="8"/>
        <color theme="1"/>
        <rFont val="Arial"/>
        <family val="2"/>
      </rPr>
      <t>e/kWh)</t>
    </r>
  </si>
  <si>
    <r>
      <t>FE de la production par DRI (en kgCO</t>
    </r>
    <r>
      <rPr>
        <vertAlign val="subscript"/>
        <sz val="8"/>
        <color theme="1"/>
        <rFont val="Arial"/>
        <family val="2"/>
      </rPr>
      <t>2</t>
    </r>
    <r>
      <rPr>
        <sz val="8"/>
        <color theme="1"/>
        <rFont val="Arial"/>
        <family val="2"/>
      </rPr>
      <t>e/t)</t>
    </r>
  </si>
  <si>
    <t>Filière EAF - Impacts unitaires</t>
  </si>
  <si>
    <t>Consommation d'énergie finale pour la production d'acier par la filière EAF</t>
  </si>
  <si>
    <t>en GJ/t</t>
  </si>
  <si>
    <t>en kWh/t</t>
  </si>
  <si>
    <t>Facteurs d'émission électricité en France - par approche macro [scénario N03 - référence]</t>
  </si>
  <si>
    <t>Production (en TWh)</t>
  </si>
  <si>
    <r>
      <t>GES élec. territorial (en MtCO</t>
    </r>
    <r>
      <rPr>
        <vertAlign val="subscript"/>
        <sz val="8"/>
        <color theme="1"/>
        <rFont val="Arial"/>
        <family val="2"/>
      </rPr>
      <t>2</t>
    </r>
    <r>
      <rPr>
        <sz val="8"/>
        <color theme="1"/>
        <rFont val="Arial"/>
        <family val="2"/>
      </rPr>
      <t>e)</t>
    </r>
  </si>
  <si>
    <t>FE territorial (en gCO2e/kWh)</t>
  </si>
  <si>
    <t>Sources</t>
  </si>
  <si>
    <t>n°</t>
  </si>
  <si>
    <t>Nom</t>
  </si>
  <si>
    <t>Lien</t>
  </si>
  <si>
    <t>A3M, cité dans Sénat (2019). Rapport d'information fait au nom de la mission d'information sur les enjeux de la filière sidérurgique dans la France du XXI e siècle : opportunité de croissance et de
développement. Tome I : Rapport, par Vélrie Létard, Rapporteure, Sénatrice</t>
  </si>
  <si>
    <t>https://www.senat.fr/rap/r18-649-1/r18-649-14.html#toc34</t>
  </si>
  <si>
    <t>ADEME (2020). Evolutions du recyclage en France de différents matériaux : métaux ferreux et non-ferreux, papiers-cartons, verre, plastiques, inertes du BTP et bois - Bilan national du recyclage 2008-2017</t>
  </si>
  <si>
    <t>https://www.ademe.fr/bilan-national-recyclage-bnr-2008-2017-acv-flux-dechets-recycles</t>
  </si>
  <si>
    <t>The Shift Project (2022). Décarboner la filière ciment -béton - Dans le cadre du Plan de transformation de l'économie française</t>
  </si>
  <si>
    <t>https://theshiftproject.org/publications/decarboner-industrie-sans-la-saborder/</t>
  </si>
  <si>
    <t>The Shift Project (2022). La transition bas carbone, une opportunité pour l'industrie automobile française ? - Dans le cadre du Plan de transformation de l'économie française</t>
  </si>
  <si>
    <t>https://theshiftproject.org/publications/transition-bas-carbone-opportunite-industrie-automobile/</t>
  </si>
  <si>
    <t>RTE (2022). Futurs énergétiques 2050 - Rapport complet</t>
  </si>
  <si>
    <t>https://rte-futursenergetiques2050.com/</t>
  </si>
  <si>
    <t>CNI (2021). Décarbonation de l'industrie - Feuille de route de la filière mines et métallurgie</t>
  </si>
  <si>
    <t>https://www.conseil-national-industrie.gouv.fr/actualites/comites-strategiques-de-filiere/mines-et-metallurgie/decarbonation-la-feuille-de-route-de-la-filiere-mines-et-metallurgie-pour-2030</t>
  </si>
  <si>
    <t>Eurofer (2019). Low carbone roadmap - Pathways to a CO2-neutral European Steel Industry</t>
  </si>
  <si>
    <t>https://www.eurofer.eu/publications/reports-or-studies/low-carbon-roadmap-pathways-to-a-co2-neutral-european-steel-industry</t>
  </si>
  <si>
    <r>
      <t>ADEME (2020). Le Captage et Stockage géologique du CO</t>
    </r>
    <r>
      <rPr>
        <vertAlign val="subscript"/>
        <sz val="8"/>
        <color theme="1"/>
        <rFont val="Arial"/>
        <family val="2"/>
      </rPr>
      <t>2</t>
    </r>
    <r>
      <rPr>
        <sz val="8"/>
        <color theme="1"/>
        <rFont val="Arial"/>
        <family val="2"/>
      </rPr>
      <t xml:space="preserve"> (CSC) en France - Avis technique</t>
    </r>
  </si>
  <si>
    <t>https://presse.ademe.fr/wp-content/uploads/2020/07/captage-stockage-geologique-co2_csc_avis-technique_2020.pdf</t>
  </si>
  <si>
    <t>ADEME (2023). Base empreinte - "Métaux ferreux issus de matières premières vierges" in documentation de "Acier ou fer blanc/neuf". Consulté en 06/2023.</t>
  </si>
  <si>
    <t>https://base-empreinte.ademe.fr/documentation/base-carbone?docLink=Acier</t>
  </si>
  <si>
    <t>The Shift Project (2021). Habiter dans une société bas carbone  - Dans le cadre du Plan de transformation de l'économie française</t>
  </si>
  <si>
    <t>https://theshiftproject.org/publications/habiter-societe-bas-carbone/</t>
  </si>
  <si>
    <t>ADEME (2020). Fiche technique – Rendement de la chaîne hydrogène</t>
  </si>
  <si>
    <t>https://librairie.ademe.fr/industrie-et-production-durable/1685-rendement-de-la-chaine-hydrogene.html</t>
  </si>
  <si>
    <t>IEA (2020). Iron and Steel Technology Roadmap</t>
  </si>
  <si>
    <t>https://www.iea.org/reports/iron-and-steel-technology-roadmap</t>
  </si>
  <si>
    <t>Code couleur</t>
  </si>
  <si>
    <t>Référence</t>
  </si>
  <si>
    <t xml:space="preserve"> Cellules dont le résultat est obtenu par calcul à partir d'autres cellules du tableur</t>
  </si>
  <si>
    <t>Les cellules blanches contiennent des données soit issues d'une source, soit issues d'une hypothèse faite dans le cadre du PTEF de The Shift Project</t>
  </si>
  <si>
    <t>Les sources sont indiquées en commentaire pour chaque cellule contenant une donnée n'étant ni un calcul ni une hypothèse. L'indication en commentaire renvoie vers les références complètes listées dans l'onglet "Sources".</t>
  </si>
  <si>
    <t>Le présent document tient compte des hypothèses prises dans la version finale du PTEF, dont les différents rapports ont été publiés entre 2021 et 2022. Des corrections mineures ont pu être apportées pour s'appuyer sur la littérature la plus consolidée possible pour éclairer les hypothèses, point de départ et projections sur lesquelles s'appuient les travaux. Cela explique des écarts pouvant exister entre les résultats présentés dans ce tableur et la publication du rapport "Décarboner l'industrie sans la saborder" de janvier 2022. Ces écarts restent mineurs, et ne remettent pas en cause les conclusions et recommandations du rapport.</t>
  </si>
  <si>
    <t>Avertissement : écarts mineurs à la publication "Décarboner l'industrie sans la saborder"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</si>
</sst>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19" x14ac:knownFonts="1">
    <font>
      <sz val="11"/>
      <color theme="1"/>
      <name val="Calibri"/>
      <family val="2"/>
      <scheme val="minor"/>
    </font>
    <font>
      <b/>
      <sz val="8"/>
      <color rgb="FFFFFFFF"/>
      <name val="Arial"/>
      <family val="2"/>
    </font>
    <font>
      <sz val="8"/>
      <color rgb="FF00005A"/>
      <name val="Arial"/>
      <family val="2"/>
    </font>
    <font>
      <b/>
      <sz val="8"/>
      <color rgb="FF00005A"/>
      <name val="Arial"/>
      <family val="2"/>
    </font>
    <font>
      <b/>
      <sz val="8"/>
      <color theme="1"/>
      <name val="Arial"/>
      <family val="2"/>
    </font>
    <font>
      <sz val="8"/>
      <color theme="1"/>
      <name val="Arial"/>
      <family val="2"/>
    </font>
    <font>
      <sz val="11"/>
      <color theme="1"/>
      <name val="Calibri"/>
      <family val="2"/>
      <scheme val="minor"/>
    </font>
    <font>
      <sz val="9"/>
      <color indexed="81"/>
      <name val="Tahoma"/>
      <family val="2"/>
    </font>
    <font>
      <b/>
      <sz val="8"/>
      <color theme="9" tint="-0.499984740745262"/>
      <name val="Arial"/>
      <family val="2"/>
    </font>
    <font>
      <b/>
      <vertAlign val="subscript"/>
      <sz val="8"/>
      <color theme="1"/>
      <name val="Arial"/>
      <family val="2"/>
    </font>
    <font>
      <vertAlign val="subscript"/>
      <sz val="8"/>
      <color theme="1"/>
      <name val="Arial"/>
      <family val="2"/>
    </font>
    <font>
      <u/>
      <sz val="11"/>
      <color theme="10"/>
      <name val="Calibri"/>
      <family val="2"/>
      <scheme val="minor"/>
    </font>
    <font>
      <i/>
      <sz val="6"/>
      <color theme="1"/>
      <name val="Arial"/>
      <family val="2"/>
    </font>
    <font>
      <i/>
      <sz val="6"/>
      <color rgb="FF00005A"/>
      <name val="Arial"/>
      <family val="2"/>
    </font>
    <font>
      <i/>
      <sz val="8"/>
      <color theme="1"/>
      <name val="Arial"/>
      <family val="2"/>
    </font>
    <font>
      <u/>
      <sz val="9"/>
      <color theme="9"/>
      <name val="Calibri"/>
      <family val="2"/>
      <scheme val="minor"/>
    </font>
    <font>
      <sz val="10"/>
      <color rgb="FFFFFFFF"/>
      <name val="Arial"/>
      <family val="2"/>
    </font>
    <font>
      <sz val="11"/>
      <color rgb="FFFFFFFF"/>
      <name val="Arial"/>
      <family val="2"/>
    </font>
    <font>
      <sz val="10"/>
      <color rgb="FF000000"/>
      <name val="Arial"/>
      <family val="2"/>
    </font>
  </fonts>
  <fills count="9">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1"/>
        <bgColor indexed="64"/>
      </patternFill>
    </fill>
    <fill>
      <patternFill patternType="solid">
        <fgColor theme="1" tint="0.89999084444715716"/>
        <bgColor indexed="64"/>
      </patternFill>
    </fill>
    <fill>
      <patternFill patternType="solid">
        <fgColor rgb="FFEEF8E4"/>
        <bgColor indexed="64"/>
      </patternFill>
    </fill>
    <fill>
      <patternFill patternType="solid">
        <fgColor rgb="FFF0F9E7"/>
        <bgColor indexed="64"/>
      </patternFill>
    </fill>
    <fill>
      <patternFill patternType="solid">
        <fgColor rgb="FF00005A"/>
        <bgColor rgb="FF000000"/>
      </patternFill>
    </fill>
  </fills>
  <borders count="44">
    <border>
      <left/>
      <right/>
      <top/>
      <bottom/>
      <diagonal/>
    </border>
    <border>
      <left/>
      <right/>
      <top/>
      <bottom style="dotted">
        <color rgb="FF00005A"/>
      </bottom>
      <diagonal/>
    </border>
    <border>
      <left/>
      <right/>
      <top style="dotted">
        <color rgb="FF00005A"/>
      </top>
      <bottom style="dotted">
        <color rgb="FF00005A"/>
      </bottom>
      <diagonal/>
    </border>
    <border diagonalUp="1">
      <left style="dotted">
        <color rgb="FF00005A"/>
      </left>
      <right style="dotted">
        <color rgb="FF00005A"/>
      </right>
      <top style="dotted">
        <color rgb="FF00005A"/>
      </top>
      <bottom style="dotted">
        <color rgb="FF00005A"/>
      </bottom>
      <diagonal style="dotted">
        <color rgb="FF00005A"/>
      </diagonal>
    </border>
    <border diagonalUp="1">
      <left style="dotted">
        <color rgb="FF00005A"/>
      </left>
      <right style="dotted">
        <color rgb="FF00005A"/>
      </right>
      <top/>
      <bottom style="dotted">
        <color rgb="FF00005A"/>
      </bottom>
      <diagonal style="dotted">
        <color rgb="FF00005A"/>
      </diagonal>
    </border>
    <border>
      <left style="dotted">
        <color rgb="FF00005A"/>
      </left>
      <right/>
      <top style="dotted">
        <color rgb="FF00005A"/>
      </top>
      <bottom style="dotted">
        <color rgb="FF00005A"/>
      </bottom>
      <diagonal/>
    </border>
    <border>
      <left style="dotted">
        <color rgb="FF00005A"/>
      </left>
      <right/>
      <top/>
      <bottom style="dotted">
        <color rgb="FF00005A"/>
      </bottom>
      <diagonal/>
    </border>
    <border>
      <left style="thin">
        <color indexed="64"/>
      </left>
      <right/>
      <top/>
      <bottom/>
      <diagonal/>
    </border>
    <border>
      <left/>
      <right style="thin">
        <color indexed="64"/>
      </right>
      <top/>
      <bottom/>
      <diagonal/>
    </border>
    <border>
      <left style="thin">
        <color indexed="64"/>
      </left>
      <right style="dotted">
        <color rgb="FF00005A"/>
      </right>
      <top/>
      <bottom style="dotted">
        <color rgb="FF00005A"/>
      </bottom>
      <diagonal/>
    </border>
    <border>
      <left style="dotted">
        <color rgb="FF00005A"/>
      </left>
      <right style="thin">
        <color indexed="64"/>
      </right>
      <top style="dotted">
        <color rgb="FF00005A"/>
      </top>
      <bottom style="dotted">
        <color rgb="FF00005A"/>
      </bottom>
      <diagonal/>
    </border>
    <border>
      <left style="thin">
        <color indexed="64"/>
      </left>
      <right/>
      <top style="dotted">
        <color rgb="FF00005A"/>
      </top>
      <bottom style="dotted">
        <color rgb="FF00005A"/>
      </bottom>
      <diagonal/>
    </border>
    <border>
      <left/>
      <right style="thin">
        <color indexed="64"/>
      </right>
      <top style="dotted">
        <color rgb="FF00005A"/>
      </top>
      <bottom style="dotted">
        <color rgb="FF00005A"/>
      </bottom>
      <diagonal/>
    </border>
    <border>
      <left style="dotted">
        <color rgb="FF00005A"/>
      </left>
      <right style="thin">
        <color indexed="64"/>
      </right>
      <top/>
      <bottom style="dotted">
        <color rgb="FF00005A"/>
      </bottom>
      <diagonal/>
    </border>
    <border>
      <left style="thin">
        <color indexed="64"/>
      </left>
      <right style="dotted">
        <color rgb="FF00005A"/>
      </right>
      <top/>
      <bottom style="thin">
        <color indexed="64"/>
      </bottom>
      <diagonal/>
    </border>
    <border diagonalUp="1">
      <left style="dotted">
        <color rgb="FF00005A"/>
      </left>
      <right style="dotted">
        <color rgb="FF00005A"/>
      </right>
      <top/>
      <bottom style="thin">
        <color indexed="64"/>
      </bottom>
      <diagonal style="dotted">
        <color rgb="FF00005A"/>
      </diagonal>
    </border>
    <border>
      <left style="dotted">
        <color rgb="FF00005A"/>
      </left>
      <right style="thin">
        <color indexed="64"/>
      </right>
      <top/>
      <bottom style="thin">
        <color indexed="64"/>
      </bottom>
      <diagonal/>
    </border>
    <border>
      <left style="thin">
        <color indexed="64"/>
      </left>
      <right style="dotted">
        <color rgb="FF00005A"/>
      </right>
      <top style="dotted">
        <color rgb="FF00005A"/>
      </top>
      <bottom style="dotted">
        <color rgb="FF00005A"/>
      </bottom>
      <diagonal/>
    </border>
    <border>
      <left style="thin">
        <color indexed="64"/>
      </left>
      <right/>
      <top/>
      <bottom style="dotted">
        <color rgb="FF00005A"/>
      </bottom>
      <diagonal/>
    </border>
    <border diagonalUp="1">
      <left style="dotted">
        <color rgb="FF00005A"/>
      </left>
      <right style="thin">
        <color indexed="64"/>
      </right>
      <top style="dotted">
        <color rgb="FF00005A"/>
      </top>
      <bottom style="dotted">
        <color rgb="FF00005A"/>
      </bottom>
      <diagonal style="dotted">
        <color rgb="FF00005A"/>
      </diagonal>
    </border>
    <border diagonalUp="1">
      <left style="dotted">
        <color rgb="FF00005A"/>
      </left>
      <right style="thin">
        <color indexed="64"/>
      </right>
      <top/>
      <bottom style="dotted">
        <color rgb="FF00005A"/>
      </bottom>
      <diagonal style="dotted">
        <color rgb="FF00005A"/>
      </diagonal>
    </border>
    <border diagonalUp="1">
      <left style="dotted">
        <color rgb="FF00005A"/>
      </left>
      <right style="dotted">
        <color rgb="FF00005A"/>
      </right>
      <top style="dotted">
        <color rgb="FF00005A"/>
      </top>
      <bottom style="thin">
        <color indexed="64"/>
      </bottom>
      <diagonal style="dotted">
        <color rgb="FF00005A"/>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indexed="64"/>
      </left>
      <right style="dotted">
        <color indexed="64"/>
      </right>
      <top/>
      <bottom style="dotted">
        <color indexed="64"/>
      </bottom>
      <diagonal/>
    </border>
    <border>
      <left style="dotted">
        <color indexed="64"/>
      </left>
      <right style="thin">
        <color auto="1"/>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auto="1"/>
      </left>
      <right/>
      <top style="dotted">
        <color auto="1"/>
      </top>
      <bottom style="dotted">
        <color indexed="64"/>
      </bottom>
      <diagonal/>
    </border>
    <border>
      <left/>
      <right/>
      <top style="dotted">
        <color auto="1"/>
      </top>
      <bottom style="dotted">
        <color indexed="64"/>
      </bottom>
      <diagonal/>
    </border>
    <border>
      <left/>
      <right style="thin">
        <color indexed="64"/>
      </right>
      <top style="dotted">
        <color auto="1"/>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top/>
      <bottom style="thin">
        <color indexed="64"/>
      </bottom>
      <diagonal/>
    </border>
    <border>
      <left style="dotted">
        <color rgb="FF00005A"/>
      </left>
      <right style="thin">
        <color indexed="64"/>
      </right>
      <top style="dotted">
        <color rgb="FF00005A"/>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6" fillId="0" borderId="0" applyFont="0" applyFill="0" applyBorder="0" applyAlignment="0" applyProtection="0"/>
    <xf numFmtId="9" fontId="6" fillId="0" borderId="0" applyFont="0" applyFill="0" applyBorder="0" applyAlignment="0" applyProtection="0"/>
    <xf numFmtId="0" fontId="11" fillId="0" borderId="0" applyNumberFormat="0" applyFill="0" applyBorder="0" applyAlignment="0" applyProtection="0"/>
  </cellStyleXfs>
  <cellXfs count="123">
    <xf numFmtId="0" fontId="0" fillId="0" borderId="0" xfId="0"/>
    <xf numFmtId="0" fontId="5" fillId="0" borderId="1" xfId="0" applyFont="1" applyBorder="1" applyAlignment="1">
      <alignment horizontal="left" vertical="center" wrapText="1" indent="1"/>
    </xf>
    <xf numFmtId="0" fontId="4" fillId="5" borderId="1" xfId="0" applyFont="1" applyFill="1" applyBorder="1" applyAlignment="1">
      <alignment horizontal="left" vertical="center" wrapText="1" indent="1"/>
    </xf>
    <xf numFmtId="0" fontId="4" fillId="3" borderId="2" xfId="0" applyFont="1" applyFill="1" applyBorder="1" applyAlignment="1">
      <alignment vertical="center" wrapText="1"/>
    </xf>
    <xf numFmtId="0" fontId="8" fillId="3" borderId="0" xfId="0" applyFont="1" applyFill="1" applyAlignment="1">
      <alignment horizontal="center"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9" fontId="2" fillId="0" borderId="5" xfId="2" applyFont="1" applyFill="1" applyBorder="1" applyAlignment="1">
      <alignment horizontal="center" vertical="center" wrapText="1"/>
    </xf>
    <xf numFmtId="1" fontId="2" fillId="0" borderId="5" xfId="0" applyNumberFormat="1" applyFont="1" applyBorder="1" applyAlignment="1">
      <alignment horizontal="center" vertical="center" wrapText="1"/>
    </xf>
    <xf numFmtId="164" fontId="2" fillId="0" borderId="3" xfId="2" applyNumberFormat="1" applyFont="1" applyFill="1" applyBorder="1" applyAlignment="1">
      <alignment horizontal="center" vertical="center" wrapText="1"/>
    </xf>
    <xf numFmtId="2" fontId="2" fillId="0" borderId="3" xfId="2" applyNumberFormat="1" applyFont="1" applyFill="1" applyBorder="1" applyAlignment="1">
      <alignment horizontal="center" vertical="center" wrapText="1"/>
    </xf>
    <xf numFmtId="164" fontId="2" fillId="0" borderId="6" xfId="0" applyNumberFormat="1" applyFont="1" applyBorder="1" applyAlignment="1">
      <alignment horizontal="center" vertical="center" wrapText="1"/>
    </xf>
    <xf numFmtId="164" fontId="0" fillId="0" borderId="0" xfId="0" applyNumberFormat="1"/>
    <xf numFmtId="0" fontId="4" fillId="3" borderId="2" xfId="0" applyFont="1" applyFill="1" applyBorder="1" applyAlignment="1">
      <alignment horizontal="left" vertical="center" wrapText="1"/>
    </xf>
    <xf numFmtId="0" fontId="1"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4" fillId="0" borderId="9" xfId="0" applyFont="1" applyBorder="1" applyAlignment="1">
      <alignment horizontal="left" vertical="center" wrapText="1" indent="1"/>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5" fillId="0" borderId="9" xfId="0" applyFont="1" applyBorder="1" applyAlignment="1">
      <alignment horizontal="left" vertical="center" wrapText="1" indent="1"/>
    </xf>
    <xf numFmtId="9" fontId="2" fillId="0" borderId="10" xfId="2" applyFont="1" applyFill="1" applyBorder="1" applyAlignment="1">
      <alignment horizontal="center" vertical="center" wrapText="1"/>
    </xf>
    <xf numFmtId="9" fontId="2" fillId="0" borderId="13" xfId="2" applyFont="1" applyFill="1" applyBorder="1" applyAlignment="1">
      <alignment horizontal="center" vertical="center" wrapText="1"/>
    </xf>
    <xf numFmtId="0" fontId="5" fillId="0" borderId="14" xfId="0" applyFont="1" applyBorder="1" applyAlignment="1">
      <alignment horizontal="left" vertical="center" wrapText="1" indent="1"/>
    </xf>
    <xf numFmtId="1" fontId="2" fillId="0" borderId="15" xfId="0" applyNumberFormat="1" applyFont="1" applyBorder="1" applyAlignment="1">
      <alignment horizontal="center" vertical="center" wrapText="1"/>
    </xf>
    <xf numFmtId="9" fontId="2" fillId="0" borderId="16" xfId="2" applyFont="1" applyFill="1" applyBorder="1" applyAlignment="1">
      <alignment horizontal="center" vertical="center" wrapText="1"/>
    </xf>
    <xf numFmtId="0" fontId="4" fillId="0" borderId="17" xfId="0" applyFont="1" applyBorder="1" applyAlignment="1">
      <alignment horizontal="left" vertical="center" wrapText="1" indent="1"/>
    </xf>
    <xf numFmtId="2" fontId="4" fillId="3" borderId="12" xfId="0" applyNumberFormat="1" applyFont="1" applyFill="1" applyBorder="1" applyAlignment="1">
      <alignment vertical="center" wrapText="1"/>
    </xf>
    <xf numFmtId="0" fontId="5" fillId="0" borderId="18" xfId="0" applyFont="1" applyBorder="1" applyAlignment="1">
      <alignment horizontal="left" vertical="center" wrapText="1" indent="1"/>
    </xf>
    <xf numFmtId="1" fontId="2" fillId="0" borderId="19" xfId="2" applyNumberFormat="1" applyFont="1" applyFill="1" applyBorder="1" applyAlignment="1">
      <alignment horizontal="center" vertical="center" wrapText="1"/>
    </xf>
    <xf numFmtId="2" fontId="2" fillId="0" borderId="20" xfId="2" applyNumberFormat="1" applyFont="1" applyFill="1" applyBorder="1" applyAlignment="1">
      <alignment horizontal="center" vertical="center" wrapText="1"/>
    </xf>
    <xf numFmtId="1" fontId="2" fillId="0" borderId="21" xfId="0" applyNumberFormat="1" applyFont="1" applyBorder="1" applyAlignment="1">
      <alignment horizontal="center" vertical="center" wrapText="1"/>
    </xf>
    <xf numFmtId="1" fontId="2" fillId="0" borderId="16" xfId="2" applyNumberFormat="1" applyFont="1" applyFill="1" applyBorder="1" applyAlignment="1">
      <alignment horizontal="center" vertical="center" wrapText="1"/>
    </xf>
    <xf numFmtId="1" fontId="2" fillId="6" borderId="5" xfId="0" applyNumberFormat="1" applyFont="1" applyFill="1" applyBorder="1" applyAlignment="1">
      <alignment horizontal="center" vertical="center" wrapText="1"/>
    </xf>
    <xf numFmtId="0" fontId="5" fillId="0" borderId="0" xfId="0" applyFont="1" applyAlignment="1">
      <alignment vertical="center"/>
    </xf>
    <xf numFmtId="0" fontId="5" fillId="6" borderId="0" xfId="0" applyFont="1" applyFill="1" applyAlignment="1">
      <alignment vertical="center"/>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6" borderId="0" xfId="0" applyFont="1" applyFill="1" applyAlignment="1">
      <alignment vertical="center" wrapText="1"/>
    </xf>
    <xf numFmtId="0" fontId="5" fillId="0" borderId="0" xfId="0" applyFont="1" applyAlignment="1">
      <alignment vertical="center" wrapText="1"/>
    </xf>
    <xf numFmtId="0" fontId="4" fillId="0" borderId="26" xfId="0" applyFont="1" applyBorder="1" applyAlignment="1">
      <alignment horizontal="left" vertical="center" wrapText="1" indent="1"/>
    </xf>
    <xf numFmtId="1" fontId="2" fillId="6" borderId="27" xfId="0" applyNumberFormat="1" applyFont="1" applyFill="1" applyBorder="1" applyAlignment="1">
      <alignment horizontal="center" vertical="center" wrapText="1"/>
    </xf>
    <xf numFmtId="1" fontId="2" fillId="6" borderId="32" xfId="0" applyNumberFormat="1" applyFont="1" applyFill="1" applyBorder="1" applyAlignment="1">
      <alignment horizontal="center" vertical="center" wrapText="1"/>
    </xf>
    <xf numFmtId="0" fontId="5" fillId="0" borderId="26" xfId="0" applyFont="1" applyBorder="1" applyAlignment="1">
      <alignment horizontal="left" vertical="center" wrapText="1" indent="1"/>
    </xf>
    <xf numFmtId="9" fontId="2" fillId="6" borderId="27" xfId="2" applyFont="1" applyFill="1" applyBorder="1" applyAlignment="1">
      <alignment horizontal="center" vertical="center" wrapText="1"/>
    </xf>
    <xf numFmtId="9" fontId="2" fillId="6" borderId="32" xfId="2" applyFont="1" applyFill="1" applyBorder="1" applyAlignment="1">
      <alignment horizontal="center" vertical="center" wrapText="1"/>
    </xf>
    <xf numFmtId="164" fontId="2" fillId="6" borderId="27" xfId="2" applyNumberFormat="1" applyFont="1" applyFill="1" applyBorder="1" applyAlignment="1">
      <alignment horizontal="center" vertical="center" wrapText="1"/>
    </xf>
    <xf numFmtId="164" fontId="2" fillId="6" borderId="32" xfId="2" applyNumberFormat="1" applyFont="1" applyFill="1" applyBorder="1" applyAlignment="1">
      <alignment horizontal="center" vertical="center" wrapText="1"/>
    </xf>
    <xf numFmtId="0" fontId="5" fillId="0" borderId="30" xfId="0" applyFont="1" applyBorder="1" applyAlignment="1">
      <alignment horizontal="left" vertical="center" wrapText="1" indent="1"/>
    </xf>
    <xf numFmtId="1" fontId="2" fillId="6" borderId="31" xfId="2" applyNumberFormat="1" applyFont="1" applyFill="1" applyBorder="1" applyAlignment="1">
      <alignment horizontal="center" vertical="center" wrapText="1"/>
    </xf>
    <xf numFmtId="1" fontId="2" fillId="6" borderId="25" xfId="2" applyNumberFormat="1" applyFont="1" applyFill="1" applyBorder="1" applyAlignment="1">
      <alignment horizontal="center" vertical="center" wrapText="1"/>
    </xf>
    <xf numFmtId="0" fontId="4" fillId="0" borderId="26" xfId="0" applyFont="1" applyBorder="1" applyAlignment="1">
      <alignment vertical="center" wrapText="1"/>
    </xf>
    <xf numFmtId="0" fontId="1" fillId="3" borderId="36" xfId="0" applyFont="1" applyFill="1" applyBorder="1" applyAlignment="1">
      <alignment horizontal="center" vertical="center" wrapText="1"/>
    </xf>
    <xf numFmtId="2" fontId="2" fillId="6" borderId="5" xfId="2" applyNumberFormat="1" applyFont="1" applyFill="1" applyBorder="1" applyAlignment="1">
      <alignment horizontal="center" vertical="center" wrapText="1"/>
    </xf>
    <xf numFmtId="2" fontId="2" fillId="6" borderId="10" xfId="2" applyNumberFormat="1" applyFont="1" applyFill="1" applyBorder="1" applyAlignment="1">
      <alignment horizontal="center" vertical="center" wrapText="1"/>
    </xf>
    <xf numFmtId="164" fontId="2" fillId="6" borderId="5" xfId="2" applyNumberFormat="1" applyFont="1" applyFill="1" applyBorder="1" applyAlignment="1">
      <alignment horizontal="center" vertical="center" wrapText="1"/>
    </xf>
    <xf numFmtId="164" fontId="2" fillId="6" borderId="10" xfId="2" applyNumberFormat="1" applyFont="1" applyFill="1" applyBorder="1" applyAlignment="1">
      <alignment horizontal="center" vertical="center" wrapText="1"/>
    </xf>
    <xf numFmtId="164" fontId="2" fillId="6" borderId="13" xfId="2" applyNumberFormat="1" applyFont="1" applyFill="1" applyBorder="1" applyAlignment="1">
      <alignment horizontal="center" vertical="center" wrapText="1"/>
    </xf>
    <xf numFmtId="2" fontId="2" fillId="6" borderId="13" xfId="2" applyNumberFormat="1" applyFont="1" applyFill="1" applyBorder="1" applyAlignment="1">
      <alignment horizontal="center" vertical="center" wrapText="1"/>
    </xf>
    <xf numFmtId="1" fontId="2" fillId="6" borderId="10" xfId="0" applyNumberFormat="1" applyFont="1" applyFill="1" applyBorder="1" applyAlignment="1">
      <alignment horizontal="center" vertical="center" wrapText="1"/>
    </xf>
    <xf numFmtId="9" fontId="2" fillId="6" borderId="10" xfId="2" applyFont="1" applyFill="1" applyBorder="1" applyAlignment="1">
      <alignment horizontal="center" vertical="center" wrapText="1"/>
    </xf>
    <xf numFmtId="1" fontId="4" fillId="6" borderId="27" xfId="0" applyNumberFormat="1" applyFont="1" applyFill="1" applyBorder="1" applyAlignment="1">
      <alignment horizontal="center" vertical="center" wrapText="1"/>
    </xf>
    <xf numFmtId="1" fontId="4" fillId="6" borderId="32" xfId="1" applyNumberFormat="1" applyFont="1" applyFill="1" applyBorder="1" applyAlignment="1">
      <alignment horizontal="center" vertical="center" wrapText="1"/>
    </xf>
    <xf numFmtId="0" fontId="12" fillId="0" borderId="9" xfId="0" applyFont="1" applyBorder="1" applyAlignment="1">
      <alignment horizontal="right" vertical="center" wrapText="1" indent="1"/>
    </xf>
    <xf numFmtId="164" fontId="13" fillId="6" borderId="10" xfId="2" applyNumberFormat="1" applyFont="1" applyFill="1" applyBorder="1" applyAlignment="1">
      <alignment horizontal="center" vertical="center" wrapText="1"/>
    </xf>
    <xf numFmtId="164" fontId="13" fillId="6" borderId="5" xfId="2" applyNumberFormat="1" applyFont="1" applyFill="1" applyBorder="1" applyAlignment="1">
      <alignment horizontal="center" vertical="center" wrapText="1"/>
    </xf>
    <xf numFmtId="164" fontId="2" fillId="6" borderId="10" xfId="0" applyNumberFormat="1" applyFont="1" applyFill="1" applyBorder="1" applyAlignment="1">
      <alignment horizontal="center" vertical="center" wrapText="1"/>
    </xf>
    <xf numFmtId="164" fontId="2" fillId="0" borderId="5" xfId="2"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 fontId="0" fillId="0" borderId="0" xfId="0" applyNumberFormat="1"/>
    <xf numFmtId="1" fontId="5" fillId="0" borderId="27" xfId="0" applyNumberFormat="1" applyFont="1" applyBorder="1" applyAlignment="1">
      <alignment horizontal="center" vertical="center" wrapText="1"/>
    </xf>
    <xf numFmtId="0" fontId="4" fillId="0" borderId="30" xfId="0" applyFont="1" applyBorder="1" applyAlignment="1">
      <alignment horizontal="left" vertical="center" wrapText="1" indent="1"/>
    </xf>
    <xf numFmtId="1" fontId="4" fillId="7" borderId="31" xfId="0" applyNumberFormat="1" applyFont="1" applyFill="1" applyBorder="1" applyAlignment="1">
      <alignment horizontal="center" vertical="center" wrapText="1"/>
    </xf>
    <xf numFmtId="0" fontId="4" fillId="3" borderId="26" xfId="0" applyFont="1" applyFill="1" applyBorder="1" applyAlignment="1">
      <alignment vertical="center" wrapText="1"/>
    </xf>
    <xf numFmtId="0" fontId="8" fillId="3" borderId="27" xfId="0" applyFont="1" applyFill="1" applyBorder="1" applyAlignment="1">
      <alignment horizontal="center" vertical="center" wrapText="1"/>
    </xf>
    <xf numFmtId="0" fontId="14" fillId="0" borderId="26" xfId="0" applyFont="1" applyBorder="1" applyAlignment="1">
      <alignment horizontal="right" vertical="center" wrapText="1" indent="1"/>
    </xf>
    <xf numFmtId="0" fontId="5" fillId="0" borderId="26" xfId="0" applyFont="1" applyBorder="1" applyAlignment="1">
      <alignment horizontal="right" vertical="center" wrapText="1" indent="1"/>
    </xf>
    <xf numFmtId="1" fontId="5" fillId="6" borderId="27" xfId="0" applyNumberFormat="1" applyFont="1" applyFill="1" applyBorder="1" applyAlignment="1">
      <alignment horizontal="center" vertical="center" wrapText="1"/>
    </xf>
    <xf numFmtId="1" fontId="4" fillId="7" borderId="40" xfId="0" applyNumberFormat="1" applyFont="1" applyFill="1" applyBorder="1" applyAlignment="1">
      <alignment horizontal="center" vertical="center" wrapText="1"/>
    </xf>
    <xf numFmtId="1" fontId="5" fillId="6" borderId="35" xfId="0" applyNumberFormat="1" applyFont="1" applyFill="1" applyBorder="1" applyAlignment="1">
      <alignment horizontal="center" vertical="center" wrapText="1"/>
    </xf>
    <xf numFmtId="0" fontId="8" fillId="3" borderId="35" xfId="0" applyFont="1" applyFill="1" applyBorder="1" applyAlignment="1">
      <alignment horizontal="center" vertical="center" wrapText="1"/>
    </xf>
    <xf numFmtId="1" fontId="2" fillId="0" borderId="35" xfId="0" applyNumberFormat="1" applyFont="1" applyBorder="1" applyAlignment="1">
      <alignment horizontal="center" vertical="center" wrapText="1"/>
    </xf>
    <xf numFmtId="165" fontId="2" fillId="6" borderId="10" xfId="2" applyNumberFormat="1" applyFont="1" applyFill="1" applyBorder="1" applyAlignment="1">
      <alignment horizontal="center" vertical="center" wrapText="1"/>
    </xf>
    <xf numFmtId="165" fontId="5" fillId="6" borderId="27" xfId="0" applyNumberFormat="1" applyFont="1" applyFill="1" applyBorder="1" applyAlignment="1">
      <alignment horizontal="center"/>
    </xf>
    <xf numFmtId="165" fontId="5" fillId="6" borderId="32" xfId="0" applyNumberFormat="1" applyFont="1" applyFill="1" applyBorder="1" applyAlignment="1">
      <alignment horizontal="center"/>
    </xf>
    <xf numFmtId="9" fontId="5" fillId="0" borderId="5" xfId="2" applyFont="1" applyFill="1" applyBorder="1" applyAlignment="1">
      <alignment horizontal="center" vertical="center" wrapText="1"/>
    </xf>
    <xf numFmtId="164" fontId="0" fillId="0" borderId="0" xfId="2" applyNumberFormat="1" applyFont="1"/>
    <xf numFmtId="0" fontId="5" fillId="0" borderId="0" xfId="0" applyFont="1" applyAlignment="1">
      <alignment horizontal="left" vertical="center" wrapText="1" indent="1"/>
    </xf>
    <xf numFmtId="0" fontId="4" fillId="5" borderId="9" xfId="0" applyFont="1" applyFill="1" applyBorder="1" applyAlignment="1">
      <alignment horizontal="center" vertical="center" wrapText="1"/>
    </xf>
    <xf numFmtId="9" fontId="3" fillId="5" borderId="10" xfId="2" applyFont="1" applyFill="1" applyBorder="1" applyAlignment="1">
      <alignment horizontal="center" vertical="center" wrapText="1"/>
    </xf>
    <xf numFmtId="0" fontId="5" fillId="0" borderId="9" xfId="0" applyFont="1" applyBorder="1" applyAlignment="1">
      <alignment horizontal="center" vertical="center" wrapText="1"/>
    </xf>
    <xf numFmtId="9" fontId="15" fillId="0" borderId="10" xfId="3"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41" xfId="0" applyFont="1" applyBorder="1" applyAlignment="1">
      <alignment horizontal="left" vertical="center" wrapText="1" indent="1"/>
    </xf>
    <xf numFmtId="9" fontId="15" fillId="0" borderId="42" xfId="3" applyNumberFormat="1" applyFont="1" applyFill="1" applyBorder="1" applyAlignment="1">
      <alignment horizontal="center" vertical="center" wrapText="1"/>
    </xf>
    <xf numFmtId="0" fontId="16" fillId="8" borderId="0" xfId="0" applyFont="1" applyFill="1" applyAlignment="1">
      <alignment vertical="center"/>
    </xf>
    <xf numFmtId="0" fontId="5" fillId="6" borderId="43" xfId="0" applyFont="1" applyFill="1" applyBorder="1" applyAlignment="1">
      <alignment vertical="center" wrapText="1"/>
    </xf>
    <xf numFmtId="0" fontId="5" fillId="0" borderId="43" xfId="0" applyFont="1" applyBorder="1" applyAlignment="1">
      <alignment vertical="center"/>
    </xf>
    <xf numFmtId="0" fontId="17" fillId="8" borderId="0" xfId="0" applyFont="1" applyFill="1"/>
    <xf numFmtId="0" fontId="16" fillId="8" borderId="0" xfId="0" applyFont="1" applyFill="1"/>
    <xf numFmtId="0" fontId="18" fillId="0" borderId="0" xfId="0" applyFont="1" applyAlignment="1">
      <alignment vertical="center" wrapText="1"/>
    </xf>
    <xf numFmtId="0" fontId="4" fillId="3" borderId="1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5" fillId="0" borderId="0" xfId="0" applyFont="1" applyAlignment="1">
      <alignment horizontal="left" vertical="center"/>
    </xf>
    <xf numFmtId="0" fontId="17" fillId="8" borderId="0" xfId="0" applyFont="1" applyFill="1" applyAlignment="1">
      <alignment horizontal="left"/>
    </xf>
    <xf numFmtId="0" fontId="5" fillId="0" borderId="0" xfId="0" applyFont="1" applyAlignment="1">
      <alignment horizontal="left" vertical="center" wrapText="1"/>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1" fontId="5" fillId="0" borderId="27" xfId="2" applyNumberFormat="1" applyFont="1" applyFill="1" applyBorder="1" applyAlignment="1">
      <alignment horizontal="center" vertical="center" wrapText="1"/>
    </xf>
    <xf numFmtId="1" fontId="5" fillId="0" borderId="32" xfId="2" applyNumberFormat="1"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4" fillId="3" borderId="7"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8" xfId="0" applyFont="1" applyFill="1" applyBorder="1" applyAlignment="1">
      <alignment horizontal="left" vertical="center" wrapText="1"/>
    </xf>
    <xf numFmtId="0" fontId="1" fillId="4" borderId="37"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39" xfId="0" applyFont="1" applyFill="1" applyBorder="1" applyAlignment="1">
      <alignment horizontal="center" vertical="center" wrapText="1"/>
    </xf>
    <xf numFmtId="20" fontId="5" fillId="0" borderId="0" xfId="0" applyNumberFormat="1" applyFont="1" applyAlignment="1">
      <alignment vertical="center"/>
    </xf>
  </cellXfs>
  <cellStyles count="4">
    <cellStyle name="Lien hypertexte" xfId="3" builtinId="8"/>
    <cellStyle name="Milliers" xfId="1" builtinId="3"/>
    <cellStyle name="Normal" xfId="0" builtinId="0"/>
    <cellStyle name="Pourcentage" xfId="2" builtinId="5"/>
  </cellStyles>
  <dxfs count="0"/>
  <tableStyles count="0" defaultTableStyle="TableStyleMedium2" defaultPivotStyle="PivotStyleLight16"/>
  <colors>
    <mruColors>
      <color rgb="FFFFFFFF"/>
      <color rgb="FFEEF8E4"/>
      <color rgb="FFFF8200"/>
      <color rgb="FFFAB758"/>
      <color rgb="FFFFDC23"/>
      <color rgb="FFFFF1B7"/>
      <color rgb="FFB0EBFF"/>
      <color rgb="FF00CAFE"/>
      <color rgb="FF0072FF"/>
      <color rgb="FF002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TSP 2021">
      <a:dk1>
        <a:srgbClr val="00005A"/>
      </a:dk1>
      <a:lt1>
        <a:srgbClr val="00008E"/>
      </a:lt1>
      <a:dk2>
        <a:srgbClr val="0028DC"/>
      </a:dk2>
      <a:lt2>
        <a:srgbClr val="0072FF"/>
      </a:lt2>
      <a:accent1>
        <a:srgbClr val="00CAFE"/>
      </a:accent1>
      <a:accent2>
        <a:srgbClr val="B0EBFF"/>
      </a:accent2>
      <a:accent3>
        <a:srgbClr val="FFF1B7"/>
      </a:accent3>
      <a:accent4>
        <a:srgbClr val="FFDC23"/>
      </a:accent4>
      <a:accent5>
        <a:srgbClr val="FAB758"/>
      </a:accent5>
      <a:accent6>
        <a:srgbClr val="FF820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theshiftproject.org/publications/habiter-societe-bas-carbone/" TargetMode="External"/><Relationship Id="rId3" Type="http://schemas.openxmlformats.org/officeDocument/2006/relationships/hyperlink" Target="https://presse.ademe.fr/wp-content/uploads/2020/07/captage-stockage-geologique-co2_csc_avis-technique_2020.pdf" TargetMode="External"/><Relationship Id="rId7" Type="http://schemas.openxmlformats.org/officeDocument/2006/relationships/hyperlink" Target="https://theshiftproject.org/publications/transition-bas-carbone-opportunite-industrie-automobile/" TargetMode="External"/><Relationship Id="rId12" Type="http://schemas.openxmlformats.org/officeDocument/2006/relationships/hyperlink" Target="https://librairie.ademe.fr/industrie-et-production-durable/1685-rendement-de-la-chaine-hydrogene.html" TargetMode="External"/><Relationship Id="rId2" Type="http://schemas.openxmlformats.org/officeDocument/2006/relationships/hyperlink" Target="https://www.conseil-national-industrie.gouv.fr/actualites/comites-strategiques-de-filiere/mines-et-metallurgie/decarbonation-la-feuille-de-route-de-la-filiere-mines-et-metallurgie-pour-2030" TargetMode="External"/><Relationship Id="rId1" Type="http://schemas.openxmlformats.org/officeDocument/2006/relationships/hyperlink" Target="https://base-empreinte.ademe.fr/documentation/base-carbone?docLink=Acier" TargetMode="External"/><Relationship Id="rId6" Type="http://schemas.openxmlformats.org/officeDocument/2006/relationships/hyperlink" Target="https://theshiftproject.org/publications/decarboner-industrie-sans-la-saborder/" TargetMode="External"/><Relationship Id="rId11" Type="http://schemas.openxmlformats.org/officeDocument/2006/relationships/hyperlink" Target="https://www.iea.org/reports/iron-and-steel-technology-roadmap" TargetMode="External"/><Relationship Id="rId5" Type="http://schemas.openxmlformats.org/officeDocument/2006/relationships/hyperlink" Target="https://www.ademe.fr/bilan-national-recyclage-bnr-2008-2017-acv-flux-dechets-recycles" TargetMode="External"/><Relationship Id="rId10" Type="http://schemas.openxmlformats.org/officeDocument/2006/relationships/hyperlink" Target="https://www.eurofer.eu/publications/reports-or-studies/low-carbon-roadmap-pathways-to-a-co2-neutral-european-steel-industry" TargetMode="External"/><Relationship Id="rId4" Type="http://schemas.openxmlformats.org/officeDocument/2006/relationships/hyperlink" Target="https://www.senat.fr/rap/r18-649-1/r18-649-14.html" TargetMode="External"/><Relationship Id="rId9" Type="http://schemas.openxmlformats.org/officeDocument/2006/relationships/hyperlink" Target="https://rte-futursenergetiques2050.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4AFB-9624-44DA-B95D-5D36240B62A7}">
  <dimension ref="A2:J15"/>
  <sheetViews>
    <sheetView tabSelected="1" workbookViewId="0">
      <selection activeCell="B16" sqref="B16"/>
    </sheetView>
  </sheetViews>
  <sheetFormatPr baseColWidth="10" defaultRowHeight="14.5" customHeight="1" x14ac:dyDescent="0.35"/>
  <cols>
    <col min="1" max="1" width="19.453125" style="33" customWidth="1"/>
    <col min="2" max="2" width="131.36328125" style="33" customWidth="1"/>
    <col min="3" max="16384" width="10.90625" style="33"/>
  </cols>
  <sheetData>
    <row r="2" spans="1:10" ht="14.5" customHeight="1" x14ac:dyDescent="0.35">
      <c r="A2" s="94" t="s">
        <v>79</v>
      </c>
      <c r="B2" s="94" t="s">
        <v>80</v>
      </c>
    </row>
    <row r="3" spans="1:10" ht="14.5" customHeight="1" x14ac:dyDescent="0.35">
      <c r="A3" s="95"/>
      <c r="B3" s="33" t="s">
        <v>81</v>
      </c>
    </row>
    <row r="4" spans="1:10" ht="14.5" customHeight="1" x14ac:dyDescent="0.35">
      <c r="A4" s="96"/>
      <c r="B4" s="33" t="s">
        <v>82</v>
      </c>
    </row>
    <row r="6" spans="1:10" ht="14.5" customHeight="1" x14ac:dyDescent="0.3">
      <c r="A6" s="97" t="s">
        <v>51</v>
      </c>
      <c r="B6" s="98"/>
    </row>
    <row r="7" spans="1:10" ht="14.5" customHeight="1" x14ac:dyDescent="0.35">
      <c r="A7" s="105" t="s">
        <v>83</v>
      </c>
      <c r="B7" s="105"/>
    </row>
    <row r="9" spans="1:10" ht="14.5" customHeight="1" x14ac:dyDescent="0.3">
      <c r="A9" s="106" t="s">
        <v>85</v>
      </c>
      <c r="B9" s="106"/>
    </row>
    <row r="10" spans="1:10" ht="25" customHeight="1" x14ac:dyDescent="0.35">
      <c r="A10" s="107" t="s">
        <v>84</v>
      </c>
      <c r="B10" s="107"/>
      <c r="C10" s="99"/>
      <c r="D10" s="99"/>
      <c r="E10" s="99"/>
      <c r="F10" s="99"/>
      <c r="G10" s="99"/>
      <c r="H10" s="99"/>
      <c r="I10" s="99"/>
      <c r="J10" s="99"/>
    </row>
    <row r="11" spans="1:10" ht="14.5" customHeight="1" x14ac:dyDescent="0.35">
      <c r="A11" s="107"/>
      <c r="B11" s="107"/>
      <c r="C11" s="99"/>
      <c r="D11" s="99"/>
      <c r="E11" s="99"/>
      <c r="F11" s="99"/>
      <c r="G11" s="99"/>
      <c r="H11" s="99"/>
      <c r="I11" s="99"/>
      <c r="J11" s="99"/>
    </row>
    <row r="12" spans="1:10" ht="14.5" customHeight="1" x14ac:dyDescent="0.35">
      <c r="A12" s="38"/>
      <c r="B12" s="38"/>
      <c r="C12" s="99"/>
      <c r="D12" s="99"/>
      <c r="E12" s="99"/>
      <c r="F12" s="99"/>
      <c r="G12" s="99"/>
      <c r="H12" s="99"/>
      <c r="I12" s="99"/>
      <c r="J12" s="99"/>
    </row>
    <row r="13" spans="1:10" ht="14.5" customHeight="1" x14ac:dyDescent="0.35">
      <c r="A13" s="38"/>
      <c r="B13" s="38"/>
      <c r="C13" s="99"/>
      <c r="D13" s="99"/>
      <c r="E13" s="99"/>
      <c r="F13" s="99"/>
      <c r="G13" s="99"/>
      <c r="H13" s="99"/>
      <c r="I13" s="99"/>
      <c r="J13" s="99"/>
    </row>
    <row r="15" spans="1:10" ht="14.5" customHeight="1" x14ac:dyDescent="0.35">
      <c r="B15" s="122"/>
    </row>
  </sheetData>
  <mergeCells count="3">
    <mergeCell ref="A7:B7"/>
    <mergeCell ref="A9:B9"/>
    <mergeCell ref="A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9D5FD-02BB-43EC-90F0-CAFF1E9927FD}">
  <dimension ref="C2:M28"/>
  <sheetViews>
    <sheetView topLeftCell="B1" zoomScale="84" zoomScaleNormal="70" workbookViewId="0">
      <selection activeCell="F23" sqref="F23"/>
    </sheetView>
  </sheetViews>
  <sheetFormatPr baseColWidth="10" defaultColWidth="11.453125" defaultRowHeight="14.5" x14ac:dyDescent="0.35"/>
  <cols>
    <col min="3" max="3" width="30.54296875" customWidth="1"/>
    <col min="4" max="6" width="15.54296875" customWidth="1"/>
    <col min="7" max="7" width="30.54296875" customWidth="1"/>
    <col min="8" max="26" width="15.54296875" customWidth="1"/>
  </cols>
  <sheetData>
    <row r="2" spans="3:13" s="33" customFormat="1" ht="15" customHeight="1" x14ac:dyDescent="0.35">
      <c r="D2" s="34"/>
      <c r="E2" s="33" t="s">
        <v>0</v>
      </c>
      <c r="F2"/>
      <c r="G2"/>
      <c r="H2"/>
      <c r="I2"/>
    </row>
    <row r="3" spans="3:13" x14ac:dyDescent="0.35">
      <c r="L3" s="33"/>
    </row>
    <row r="4" spans="3:13" x14ac:dyDescent="0.35">
      <c r="C4" s="102" t="s">
        <v>1</v>
      </c>
      <c r="D4" s="103"/>
      <c r="E4" s="104"/>
      <c r="G4" s="102" t="s">
        <v>2</v>
      </c>
      <c r="H4" s="103"/>
      <c r="I4" s="103"/>
      <c r="J4" s="104"/>
    </row>
    <row r="5" spans="3:13" x14ac:dyDescent="0.35">
      <c r="C5" s="14"/>
      <c r="D5" s="4">
        <v>2016</v>
      </c>
      <c r="E5" s="15">
        <v>2050</v>
      </c>
      <c r="G5" s="14"/>
      <c r="H5" s="4">
        <v>2016</v>
      </c>
      <c r="I5" s="4">
        <v>2030</v>
      </c>
      <c r="J5" s="15">
        <v>2050</v>
      </c>
    </row>
    <row r="6" spans="3:13" x14ac:dyDescent="0.35">
      <c r="C6" s="16" t="s">
        <v>3</v>
      </c>
      <c r="D6" s="8">
        <v>15</v>
      </c>
      <c r="E6" s="58">
        <f>D6*(1+SUMPRODUCT(D15:D20,E22:E27))</f>
        <v>12.340868282378926</v>
      </c>
      <c r="F6" s="68"/>
      <c r="G6" s="25" t="s">
        <v>4</v>
      </c>
      <c r="H6" s="32">
        <f>SUM(H12:H14)</f>
        <v>24.195464658246653</v>
      </c>
      <c r="I6" s="32">
        <f>H6+SUM(I16:I18)</f>
        <v>16.69487061419019</v>
      </c>
      <c r="J6" s="65">
        <f>H6+SUM(J19:J22)</f>
        <v>5.9616358897059278</v>
      </c>
      <c r="K6" s="85"/>
    </row>
    <row r="7" spans="3:13" x14ac:dyDescent="0.35">
      <c r="C7" s="17" t="s">
        <v>5</v>
      </c>
      <c r="D7" s="3"/>
      <c r="E7" s="18"/>
      <c r="G7" s="100" t="s">
        <v>6</v>
      </c>
      <c r="H7" s="101"/>
      <c r="I7" s="13"/>
      <c r="J7" s="26"/>
    </row>
    <row r="8" spans="3:13" x14ac:dyDescent="0.35">
      <c r="C8" s="19" t="s">
        <v>7</v>
      </c>
      <c r="D8" s="7">
        <f>63.7%+9%</f>
        <v>0.72699999999999998</v>
      </c>
      <c r="E8" s="20">
        <f>50%*D8</f>
        <v>0.36349999999999999</v>
      </c>
      <c r="G8" s="19" t="s">
        <v>8</v>
      </c>
      <c r="H8" s="66">
        <v>2.2109999999999999</v>
      </c>
      <c r="I8" s="9"/>
      <c r="J8" s="55">
        <f>H8</f>
        <v>2.2109999999999999</v>
      </c>
    </row>
    <row r="9" spans="3:13" x14ac:dyDescent="0.35">
      <c r="C9" s="62" t="s">
        <v>9</v>
      </c>
      <c r="D9" s="64">
        <f>D8*$D$6</f>
        <v>10.904999999999999</v>
      </c>
      <c r="E9" s="63">
        <f>E8*$E$6</f>
        <v>4.4859056206447399</v>
      </c>
      <c r="G9" s="19" t="s">
        <v>10</v>
      </c>
      <c r="H9" s="52">
        <f>'Filière EAF'!C8*'Filière EAF'!C12/1000000</f>
        <v>2.0637279181112765E-2</v>
      </c>
      <c r="I9" s="10"/>
      <c r="J9" s="81">
        <f>'Filière EAF'!E8*'Filière EAF'!E12/1000000</f>
        <v>1.5582455795033294E-3</v>
      </c>
      <c r="K9" s="12"/>
    </row>
    <row r="10" spans="3:13" x14ac:dyDescent="0.35">
      <c r="C10" s="19" t="s">
        <v>11</v>
      </c>
      <c r="D10" s="7">
        <v>0.27300000000000002</v>
      </c>
      <c r="E10" s="20">
        <v>0.27300000000000002</v>
      </c>
      <c r="G10" s="19" t="s">
        <v>12</v>
      </c>
      <c r="H10" s="54">
        <f>'Voie H2'!C16/1000</f>
        <v>0.112332838038633</v>
      </c>
      <c r="I10" s="10"/>
      <c r="J10" s="53">
        <f>'Voie H2'!D16/1000</f>
        <v>8.4818423383525229E-3</v>
      </c>
      <c r="K10" s="12"/>
    </row>
    <row r="11" spans="3:13" ht="14.5" customHeight="1" x14ac:dyDescent="0.35">
      <c r="C11" s="62" t="s">
        <v>9</v>
      </c>
      <c r="D11" s="64">
        <f>D10*$D$6</f>
        <v>4.0950000000000006</v>
      </c>
      <c r="E11" s="63">
        <f>E10*$E$6</f>
        <v>3.3690570410894471</v>
      </c>
      <c r="G11" s="100" t="s">
        <v>13</v>
      </c>
      <c r="H11" s="101"/>
      <c r="I11" s="101"/>
      <c r="J11" s="26"/>
      <c r="M11" s="68"/>
    </row>
    <row r="12" spans="3:13" x14ac:dyDescent="0.35">
      <c r="C12" s="19" t="s">
        <v>12</v>
      </c>
      <c r="D12" s="7">
        <v>0</v>
      </c>
      <c r="E12" s="20">
        <f>50%*D8</f>
        <v>0.36349999999999999</v>
      </c>
      <c r="G12" s="19" t="s">
        <v>14</v>
      </c>
      <c r="H12" s="54">
        <f>H8*D8*$D$6</f>
        <v>24.110954999999997</v>
      </c>
      <c r="I12" s="9"/>
      <c r="J12" s="55">
        <f>J8*E9+J22</f>
        <v>5.9183373272455189</v>
      </c>
      <c r="M12" s="12"/>
    </row>
    <row r="13" spans="3:13" x14ac:dyDescent="0.35">
      <c r="C13" s="62" t="s">
        <v>9</v>
      </c>
      <c r="D13" s="64">
        <f>D12*$D$6</f>
        <v>0</v>
      </c>
      <c r="E13" s="63">
        <f>E12*$E$6</f>
        <v>4.4859056206447399</v>
      </c>
      <c r="G13" s="19" t="s">
        <v>10</v>
      </c>
      <c r="H13" s="54">
        <f>H9*D10*$D$6</f>
        <v>8.450965824665678E-2</v>
      </c>
      <c r="I13" s="9"/>
      <c r="J13" s="53">
        <f>J9*E11</f>
        <v>5.2498182413721981E-3</v>
      </c>
    </row>
    <row r="14" spans="3:13" x14ac:dyDescent="0.35">
      <c r="C14" s="17" t="s">
        <v>15</v>
      </c>
      <c r="D14" s="3"/>
      <c r="E14" s="18"/>
      <c r="G14" s="19" t="s">
        <v>12</v>
      </c>
      <c r="H14" s="54">
        <f>H10*D12*$D$6</f>
        <v>0</v>
      </c>
      <c r="I14" s="9"/>
      <c r="J14" s="53">
        <f>J10*E13</f>
        <v>3.8048744219038103E-2</v>
      </c>
      <c r="L14" s="12"/>
    </row>
    <row r="15" spans="3:13" ht="14.5" customHeight="1" x14ac:dyDescent="0.35">
      <c r="C15" s="19" t="s">
        <v>16</v>
      </c>
      <c r="D15" s="84">
        <v>0.43</v>
      </c>
      <c r="E15" s="59">
        <f>(D15*$D$6*(1+E22))/$E$6</f>
        <v>0.41252107760099754</v>
      </c>
      <c r="G15" s="100" t="s">
        <v>17</v>
      </c>
      <c r="H15" s="101"/>
      <c r="I15" s="101"/>
      <c r="J15" s="26"/>
    </row>
    <row r="16" spans="3:13" x14ac:dyDescent="0.35">
      <c r="C16" s="19" t="s">
        <v>18</v>
      </c>
      <c r="D16" s="84">
        <v>0.26</v>
      </c>
      <c r="E16" s="59">
        <f t="shared" ref="E16:E17" si="0">(D16*$D$6*(1+E23))/$E$6</f>
        <v>0.21068209630860779</v>
      </c>
      <c r="G16" s="27" t="s">
        <v>19</v>
      </c>
      <c r="H16" s="9"/>
      <c r="I16" s="67">
        <v>0</v>
      </c>
      <c r="J16" s="28"/>
    </row>
    <row r="17" spans="3:10" x14ac:dyDescent="0.35">
      <c r="C17" s="19" t="s">
        <v>20</v>
      </c>
      <c r="D17" s="84">
        <v>0.16</v>
      </c>
      <c r="E17" s="59">
        <f t="shared" si="0"/>
        <v>0.19447578120794565</v>
      </c>
      <c r="G17" s="19" t="s">
        <v>21</v>
      </c>
      <c r="H17" s="9"/>
      <c r="I17" s="11">
        <f>-(12%*H6)</f>
        <v>-2.9034557589895984</v>
      </c>
      <c r="J17" s="29"/>
    </row>
    <row r="18" spans="3:10" x14ac:dyDescent="0.35">
      <c r="C18" s="19" t="s">
        <v>22</v>
      </c>
      <c r="D18" s="84">
        <v>0.03</v>
      </c>
      <c r="E18" s="59">
        <f>(D18*$D$6*(1+E25))/$E$6</f>
        <v>3.6464208976489804E-2</v>
      </c>
      <c r="G18" s="19" t="s">
        <v>23</v>
      </c>
      <c r="H18" s="9"/>
      <c r="I18" s="11">
        <f>-(19%*H6)</f>
        <v>-4.5971382850668645</v>
      </c>
      <c r="J18" s="29"/>
    </row>
    <row r="19" spans="3:10" x14ac:dyDescent="0.35">
      <c r="C19" s="19" t="s">
        <v>24</v>
      </c>
      <c r="D19" s="84">
        <v>0.1</v>
      </c>
      <c r="E19" s="59">
        <f>(D19*$D$6*(1+E26))/$E$6</f>
        <v>0.12154736325496603</v>
      </c>
      <c r="G19" s="19" t="s">
        <v>25</v>
      </c>
      <c r="H19" s="9"/>
      <c r="I19" s="5"/>
      <c r="J19" s="56">
        <f>J8*(E9+E13-D9)+J9*(E11-D11)</f>
        <v>-4.2754115429156521</v>
      </c>
    </row>
    <row r="20" spans="3:10" x14ac:dyDescent="0.35">
      <c r="C20" s="19" t="s">
        <v>26</v>
      </c>
      <c r="D20" s="84">
        <v>0.02</v>
      </c>
      <c r="E20" s="59">
        <f>(D20*$D$6*(1+E27))/$E$6</f>
        <v>2.4309472650993206E-2</v>
      </c>
      <c r="G20" s="19" t="s">
        <v>27</v>
      </c>
      <c r="H20" s="9"/>
      <c r="I20" s="6"/>
      <c r="J20" s="56">
        <f>(J9-H9)*D11</f>
        <v>-7.8128642598590647E-2</v>
      </c>
    </row>
    <row r="21" spans="3:10" x14ac:dyDescent="0.35">
      <c r="C21" s="17" t="s">
        <v>28</v>
      </c>
      <c r="D21" s="3"/>
      <c r="E21" s="18"/>
      <c r="G21" s="19" t="s">
        <v>29</v>
      </c>
      <c r="H21" s="9"/>
      <c r="I21" s="6"/>
      <c r="J21" s="57">
        <f>(J10-H8)*E13</f>
        <v>-9.8802885830264806</v>
      </c>
    </row>
    <row r="22" spans="3:10" x14ac:dyDescent="0.35">
      <c r="C22" s="19" t="s">
        <v>16</v>
      </c>
      <c r="D22" s="5"/>
      <c r="E22" s="21">
        <v>-0.21071809575520525</v>
      </c>
      <c r="G22" s="22" t="s">
        <v>30</v>
      </c>
      <c r="H22" s="30"/>
      <c r="I22" s="23"/>
      <c r="J22" s="31">
        <v>-4</v>
      </c>
    </row>
    <row r="23" spans="3:10" x14ac:dyDescent="0.35">
      <c r="C23" s="19" t="s">
        <v>18</v>
      </c>
      <c r="D23" s="6"/>
      <c r="E23" s="21">
        <f>(1.3+0.4)/(2.1+0.45)-1</f>
        <v>-0.33333333333333337</v>
      </c>
    </row>
    <row r="24" spans="3:10" x14ac:dyDescent="0.35">
      <c r="C24" s="19" t="s">
        <v>20</v>
      </c>
      <c r="D24" s="6"/>
      <c r="E24" s="21">
        <v>0</v>
      </c>
      <c r="G24" s="12"/>
      <c r="H24" s="12"/>
    </row>
    <row r="25" spans="3:10" x14ac:dyDescent="0.35">
      <c r="C25" s="19" t="s">
        <v>22</v>
      </c>
      <c r="D25" s="6"/>
      <c r="E25" s="21">
        <v>0</v>
      </c>
      <c r="G25" s="86"/>
      <c r="H25" s="12"/>
      <c r="I25" s="12"/>
    </row>
    <row r="26" spans="3:10" x14ac:dyDescent="0.35">
      <c r="C26" s="19" t="s">
        <v>24</v>
      </c>
      <c r="D26" s="6"/>
      <c r="E26" s="21">
        <v>0</v>
      </c>
      <c r="G26" s="12"/>
      <c r="H26" s="12"/>
    </row>
    <row r="27" spans="3:10" x14ac:dyDescent="0.35">
      <c r="C27" s="22" t="s">
        <v>26</v>
      </c>
      <c r="D27" s="23"/>
      <c r="E27" s="24">
        <v>0</v>
      </c>
    </row>
    <row r="28" spans="3:10" x14ac:dyDescent="0.35">
      <c r="G28" s="12"/>
      <c r="H28" s="12"/>
    </row>
  </sheetData>
  <mergeCells count="5">
    <mergeCell ref="G15:I15"/>
    <mergeCell ref="G4:J4"/>
    <mergeCell ref="G7:H7"/>
    <mergeCell ref="C4:E4"/>
    <mergeCell ref="G11:I1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B8BAC-9406-41E4-9935-D57C5326CBA3}">
  <dimension ref="B2:E16"/>
  <sheetViews>
    <sheetView workbookViewId="0">
      <selection activeCell="E14" sqref="E14"/>
    </sheetView>
  </sheetViews>
  <sheetFormatPr baseColWidth="10" defaultColWidth="11.453125" defaultRowHeight="14.5" x14ac:dyDescent="0.35"/>
  <cols>
    <col min="2" max="2" width="45.81640625" customWidth="1"/>
    <col min="3" max="18" width="15.54296875" customWidth="1"/>
  </cols>
  <sheetData>
    <row r="2" spans="2:5" x14ac:dyDescent="0.35">
      <c r="C2" s="37"/>
      <c r="D2" s="33" t="s">
        <v>0</v>
      </c>
      <c r="E2" s="38"/>
    </row>
    <row r="4" spans="2:5" x14ac:dyDescent="0.35">
      <c r="C4" s="102" t="s">
        <v>31</v>
      </c>
      <c r="D4" s="104"/>
    </row>
    <row r="5" spans="2:5" x14ac:dyDescent="0.35">
      <c r="B5" s="51"/>
      <c r="C5" s="35">
        <v>2016</v>
      </c>
      <c r="D5" s="36">
        <v>2050</v>
      </c>
    </row>
    <row r="6" spans="2:5" x14ac:dyDescent="0.35">
      <c r="B6" s="39" t="s">
        <v>32</v>
      </c>
      <c r="C6" s="40">
        <f>Filière!D6</f>
        <v>15</v>
      </c>
      <c r="D6" s="41">
        <f>Filière!E6</f>
        <v>12.340868282378926</v>
      </c>
    </row>
    <row r="7" spans="2:5" x14ac:dyDescent="0.35">
      <c r="B7" s="108" t="s">
        <v>33</v>
      </c>
      <c r="C7" s="109"/>
      <c r="D7" s="110"/>
    </row>
    <row r="8" spans="2:5" x14ac:dyDescent="0.35">
      <c r="B8" s="42" t="s">
        <v>34</v>
      </c>
      <c r="C8" s="43">
        <f>Filière!D12</f>
        <v>0</v>
      </c>
      <c r="D8" s="44">
        <f>Filière!E12</f>
        <v>0.36349999999999999</v>
      </c>
    </row>
    <row r="9" spans="2:5" x14ac:dyDescent="0.35">
      <c r="B9" s="42" t="s">
        <v>35</v>
      </c>
      <c r="C9" s="45">
        <f>C8*C6</f>
        <v>0</v>
      </c>
      <c r="D9" s="46">
        <f>D8*D6</f>
        <v>4.4859056206447399</v>
      </c>
    </row>
    <row r="10" spans="2:5" x14ac:dyDescent="0.35">
      <c r="B10" s="108" t="s">
        <v>36</v>
      </c>
      <c r="C10" s="109"/>
      <c r="D10" s="110"/>
    </row>
    <row r="11" spans="2:5" x14ac:dyDescent="0.35">
      <c r="B11" s="42" t="s">
        <v>37</v>
      </c>
      <c r="C11" s="111">
        <v>54</v>
      </c>
      <c r="D11" s="112"/>
    </row>
    <row r="12" spans="2:5" x14ac:dyDescent="0.35">
      <c r="B12" s="42" t="s">
        <v>38</v>
      </c>
      <c r="C12" s="111">
        <v>56</v>
      </c>
      <c r="D12" s="112"/>
    </row>
    <row r="13" spans="2:5" x14ac:dyDescent="0.35">
      <c r="B13" s="50" t="s">
        <v>39</v>
      </c>
      <c r="C13" s="60">
        <f>C12*C11*C9/1000</f>
        <v>0</v>
      </c>
      <c r="D13" s="61">
        <f>C12*C11*D9/1000</f>
        <v>13.565378596829692</v>
      </c>
    </row>
    <row r="14" spans="2:5" x14ac:dyDescent="0.35">
      <c r="B14" s="108" t="s">
        <v>40</v>
      </c>
      <c r="C14" s="109"/>
      <c r="D14" s="110"/>
    </row>
    <row r="15" spans="2:5" x14ac:dyDescent="0.35">
      <c r="B15" s="42" t="s">
        <v>41</v>
      </c>
      <c r="C15" s="82">
        <f>'Filière EAF'!C12/1000</f>
        <v>3.7147102526002972E-2</v>
      </c>
      <c r="D15" s="83">
        <f>'Filière EAF'!E12/1000</f>
        <v>2.8048420431059933E-3</v>
      </c>
    </row>
    <row r="16" spans="2:5" x14ac:dyDescent="0.35">
      <c r="B16" s="47" t="s">
        <v>42</v>
      </c>
      <c r="C16" s="48">
        <f>C15*C12*C11</f>
        <v>112.332838038633</v>
      </c>
      <c r="D16" s="49">
        <f>D15*C12*C11</f>
        <v>8.4818423383525232</v>
      </c>
    </row>
  </sheetData>
  <mergeCells count="6">
    <mergeCell ref="C4:D4"/>
    <mergeCell ref="B14:D14"/>
    <mergeCell ref="B10:D10"/>
    <mergeCell ref="B7:D7"/>
    <mergeCell ref="C11:D11"/>
    <mergeCell ref="C12:D1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5D403-C0E4-47F3-A11A-A63688BCED04}">
  <dimension ref="B2:E12"/>
  <sheetViews>
    <sheetView workbookViewId="0">
      <selection activeCell="C29" sqref="C29"/>
    </sheetView>
  </sheetViews>
  <sheetFormatPr baseColWidth="10" defaultColWidth="11.453125" defaultRowHeight="14.5" x14ac:dyDescent="0.35"/>
  <cols>
    <col min="2" max="2" width="28.1796875" customWidth="1"/>
    <col min="3" max="18" width="15.54296875" customWidth="1"/>
  </cols>
  <sheetData>
    <row r="2" spans="2:5" x14ac:dyDescent="0.35">
      <c r="C2" s="37"/>
      <c r="D2" s="33" t="s">
        <v>0</v>
      </c>
    </row>
    <row r="4" spans="2:5" ht="14.5" customHeight="1" x14ac:dyDescent="0.35">
      <c r="B4" s="113" t="s">
        <v>43</v>
      </c>
      <c r="C4" s="114"/>
      <c r="D4" s="114"/>
      <c r="E4" s="115"/>
    </row>
    <row r="5" spans="2:5" x14ac:dyDescent="0.35">
      <c r="B5" s="72"/>
      <c r="C5" s="73">
        <v>2020</v>
      </c>
      <c r="D5" s="73">
        <v>2030</v>
      </c>
      <c r="E5" s="79">
        <v>2050</v>
      </c>
    </row>
    <row r="6" spans="2:5" ht="14.5" customHeight="1" x14ac:dyDescent="0.35">
      <c r="B6" s="116" t="s">
        <v>44</v>
      </c>
      <c r="C6" s="117"/>
      <c r="D6" s="117"/>
      <c r="E6" s="118"/>
    </row>
    <row r="7" spans="2:5" x14ac:dyDescent="0.35">
      <c r="B7" s="74" t="s">
        <v>45</v>
      </c>
      <c r="C7" s="69">
        <v>2</v>
      </c>
      <c r="D7" s="76">
        <f>C7</f>
        <v>2</v>
      </c>
      <c r="E7" s="78">
        <f>D7</f>
        <v>2</v>
      </c>
    </row>
    <row r="8" spans="2:5" x14ac:dyDescent="0.35">
      <c r="B8" s="75" t="s">
        <v>46</v>
      </c>
      <c r="C8" s="76">
        <f>C7/3600*1000000</f>
        <v>555.55555555555554</v>
      </c>
      <c r="D8" s="76">
        <f>D7/3600*1000000</f>
        <v>555.55555555555554</v>
      </c>
      <c r="E8" s="78">
        <f>E7/3600*1000000</f>
        <v>555.55555555555554</v>
      </c>
    </row>
    <row r="9" spans="2:5" ht="14.5" customHeight="1" x14ac:dyDescent="0.35">
      <c r="B9" s="116" t="s">
        <v>47</v>
      </c>
      <c r="C9" s="117"/>
      <c r="D9" s="117"/>
      <c r="E9" s="118"/>
    </row>
    <row r="10" spans="2:5" x14ac:dyDescent="0.35">
      <c r="B10" s="42" t="s">
        <v>48</v>
      </c>
      <c r="C10" s="69">
        <v>538.4</v>
      </c>
      <c r="D10" s="69">
        <v>606.1</v>
      </c>
      <c r="E10" s="80">
        <v>677.4</v>
      </c>
    </row>
    <row r="11" spans="2:5" x14ac:dyDescent="0.35">
      <c r="B11" s="42" t="s">
        <v>49</v>
      </c>
      <c r="C11" s="69">
        <v>20</v>
      </c>
      <c r="D11" s="69">
        <v>11</v>
      </c>
      <c r="E11" s="80">
        <v>1.9</v>
      </c>
    </row>
    <row r="12" spans="2:5" x14ac:dyDescent="0.35">
      <c r="B12" s="70" t="s">
        <v>50</v>
      </c>
      <c r="C12" s="71">
        <f>C11/C10*1000</f>
        <v>37.147102526002975</v>
      </c>
      <c r="D12" s="71">
        <f>D11/D10*1000</f>
        <v>18.148820326678766</v>
      </c>
      <c r="E12" s="77">
        <f>E11/E10*1000</f>
        <v>2.8048420431059933</v>
      </c>
    </row>
  </sheetData>
  <mergeCells count="3">
    <mergeCell ref="B4:E4"/>
    <mergeCell ref="B6:E6"/>
    <mergeCell ref="B9:E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75E9-99A0-4DD7-88F1-D79A79F949E4}">
  <dimension ref="B3:D16"/>
  <sheetViews>
    <sheetView workbookViewId="0">
      <selection activeCell="C7" sqref="C7"/>
    </sheetView>
  </sheetViews>
  <sheetFormatPr baseColWidth="10" defaultColWidth="11.453125" defaultRowHeight="14.5" x14ac:dyDescent="0.35"/>
  <cols>
    <col min="2" max="2" width="10.453125" customWidth="1"/>
    <col min="3" max="3" width="64.1796875" customWidth="1"/>
    <col min="4" max="4" width="62.54296875" customWidth="1"/>
  </cols>
  <sheetData>
    <row r="3" spans="2:4" x14ac:dyDescent="0.35">
      <c r="B3" s="119" t="s">
        <v>51</v>
      </c>
      <c r="C3" s="120"/>
      <c r="D3" s="121"/>
    </row>
    <row r="4" spans="2:4" x14ac:dyDescent="0.35">
      <c r="B4" s="87" t="s">
        <v>52</v>
      </c>
      <c r="C4" s="2" t="s">
        <v>53</v>
      </c>
      <c r="D4" s="88" t="s">
        <v>54</v>
      </c>
    </row>
    <row r="5" spans="2:4" ht="40" x14ac:dyDescent="0.35">
      <c r="B5" s="89">
        <v>1</v>
      </c>
      <c r="C5" s="1" t="s">
        <v>55</v>
      </c>
      <c r="D5" s="90" t="s">
        <v>56</v>
      </c>
    </row>
    <row r="6" spans="2:4" ht="30" x14ac:dyDescent="0.35">
      <c r="B6" s="89">
        <v>2</v>
      </c>
      <c r="C6" s="1" t="s">
        <v>57</v>
      </c>
      <c r="D6" s="90" t="s">
        <v>58</v>
      </c>
    </row>
    <row r="7" spans="2:4" ht="20" x14ac:dyDescent="0.35">
      <c r="B7" s="89">
        <v>3</v>
      </c>
      <c r="C7" s="1" t="s">
        <v>59</v>
      </c>
      <c r="D7" s="90" t="s">
        <v>60</v>
      </c>
    </row>
    <row r="8" spans="2:4" ht="24" x14ac:dyDescent="0.35">
      <c r="B8" s="89">
        <v>4</v>
      </c>
      <c r="C8" s="1" t="s">
        <v>61</v>
      </c>
      <c r="D8" s="90" t="s">
        <v>62</v>
      </c>
    </row>
    <row r="9" spans="2:4" x14ac:dyDescent="0.35">
      <c r="B9" s="89">
        <v>5</v>
      </c>
      <c r="C9" s="1" t="s">
        <v>63</v>
      </c>
      <c r="D9" s="90" t="s">
        <v>64</v>
      </c>
    </row>
    <row r="10" spans="2:4" ht="36" x14ac:dyDescent="0.35">
      <c r="B10" s="89">
        <v>6</v>
      </c>
      <c r="C10" s="1" t="s">
        <v>65</v>
      </c>
      <c r="D10" s="90" t="s">
        <v>66</v>
      </c>
    </row>
    <row r="11" spans="2:4" ht="24" x14ac:dyDescent="0.35">
      <c r="B11" s="89">
        <v>7</v>
      </c>
      <c r="C11" s="1" t="s">
        <v>67</v>
      </c>
      <c r="D11" s="90" t="s">
        <v>68</v>
      </c>
    </row>
    <row r="12" spans="2:4" ht="24" x14ac:dyDescent="0.35">
      <c r="B12" s="89">
        <v>8</v>
      </c>
      <c r="C12" s="1" t="s">
        <v>69</v>
      </c>
      <c r="D12" s="90" t="s">
        <v>70</v>
      </c>
    </row>
    <row r="13" spans="2:4" ht="20" x14ac:dyDescent="0.35">
      <c r="B13" s="89">
        <v>9</v>
      </c>
      <c r="C13" s="1" t="s">
        <v>71</v>
      </c>
      <c r="D13" s="90" t="s">
        <v>72</v>
      </c>
    </row>
    <row r="14" spans="2:4" ht="20" x14ac:dyDescent="0.35">
      <c r="B14" s="89">
        <v>10</v>
      </c>
      <c r="C14" s="1" t="s">
        <v>73</v>
      </c>
      <c r="D14" s="90" t="s">
        <v>74</v>
      </c>
    </row>
    <row r="15" spans="2:4" ht="24" x14ac:dyDescent="0.35">
      <c r="B15" s="89">
        <v>11</v>
      </c>
      <c r="C15" s="1" t="s">
        <v>75</v>
      </c>
      <c r="D15" s="90" t="s">
        <v>76</v>
      </c>
    </row>
    <row r="16" spans="2:4" x14ac:dyDescent="0.35">
      <c r="B16" s="91">
        <v>12</v>
      </c>
      <c r="C16" s="92" t="s">
        <v>77</v>
      </c>
      <c r="D16" s="93" t="s">
        <v>78</v>
      </c>
    </row>
  </sheetData>
  <mergeCells count="1">
    <mergeCell ref="B3:D3"/>
  </mergeCells>
  <hyperlinks>
    <hyperlink ref="D13" r:id="rId1" xr:uid="{7E83DB80-9570-4C2E-A5DE-A91F048DC693}"/>
    <hyperlink ref="D10" r:id="rId2" xr:uid="{2D163069-D201-40A7-AEF6-56D48DBA8097}"/>
    <hyperlink ref="D12" r:id="rId3" xr:uid="{AA4AD527-7251-45BB-9313-ABA3E3D0A651}"/>
    <hyperlink ref="D5" r:id="rId4" location="toc34" xr:uid="{3A366BBD-827D-4127-AD2B-BBA899BD3A19}"/>
    <hyperlink ref="D6" r:id="rId5" xr:uid="{47D556F4-66F6-45AE-B704-64E836741D84}"/>
    <hyperlink ref="D7" r:id="rId6" xr:uid="{926F711F-D618-4988-9877-E8DE2C650AFD}"/>
    <hyperlink ref="D8" r:id="rId7" xr:uid="{33F58878-6D68-4C68-A59E-F61030353DF1}"/>
    <hyperlink ref="D14" r:id="rId8" xr:uid="{0066B073-D58D-4637-873C-81375EE0D7CC}"/>
    <hyperlink ref="D9" r:id="rId9" xr:uid="{A9F7D902-9C4C-49C5-9D6A-E9F6B72917AD}"/>
    <hyperlink ref="D11" r:id="rId10" xr:uid="{8B934BA8-DA26-4C75-A673-028BEFF614E0}"/>
    <hyperlink ref="D16" r:id="rId11" xr:uid="{18F2EBB2-764C-4A11-B208-086243BBDB0E}"/>
    <hyperlink ref="D15" r:id="rId12" xr:uid="{8E6B3258-34C2-4573-9DA1-18774567842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49ac2a-b211-4fea-a23e-058f661af758">
      <Terms xmlns="http://schemas.microsoft.com/office/infopath/2007/PartnerControls"/>
    </lcf76f155ced4ddcb4097134ff3c332f>
    <TaxCatchAll xmlns="8f1b8a44-2e81-425d-8025-2e5e0436f25e" xsi:nil="true"/>
    <_ModernAudienceTargetUserField xmlns="e249ac2a-b211-4fea-a23e-058f661af758">
      <UserInfo>
        <DisplayName/>
        <AccountId xsi:nil="true"/>
        <AccountType/>
      </UserInfo>
    </_ModernAudienceTargetUser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F8D0E12706CA4F88F078CAAF1F0285" ma:contentTypeVersion="15" ma:contentTypeDescription="Crée un document." ma:contentTypeScope="" ma:versionID="d61ebabf05edb172a4796a2a26dcc231">
  <xsd:schema xmlns:xsd="http://www.w3.org/2001/XMLSchema" xmlns:xs="http://www.w3.org/2001/XMLSchema" xmlns:p="http://schemas.microsoft.com/office/2006/metadata/properties" xmlns:ns2="e249ac2a-b211-4fea-a23e-058f661af758" xmlns:ns3="8f1b8a44-2e81-425d-8025-2e5e0436f25e" targetNamespace="http://schemas.microsoft.com/office/2006/metadata/properties" ma:root="true" ma:fieldsID="0ecdbb82de15a51058ed3f6676f3dbd1" ns2:_="" ns3:_="">
    <xsd:import namespace="e249ac2a-b211-4fea-a23e-058f661af758"/>
    <xsd:import namespace="8f1b8a44-2e81-425d-8025-2e5e0436f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ModernAudienceTargetUserField" minOccurs="0"/>
                <xsd:element ref="ns2:_ModernAudienceAadObjectI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9ac2a-b211-4fea-a23e-058f661a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47289d-44d4-4518-8531-d864f6d3e1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ModernAudienceTargetUserField" ma:index="2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2" nillable="true" ma:displayName="AudienceIds" ma:list="{9b001c38-b593-437a-acce-521679d6ec8e}" ma:internalName="_ModernAudienceAadObjectIds" ma:readOnly="true" ma:showField="_AadObjectIdForUser"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1b8a44-2e81-425d-8025-2e5e0436f2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f2c3c-97c3-401f-9e00-dc202c827de0}" ma:internalName="TaxCatchAll" ma:showField="CatchAllData"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B2A9BD-AD65-4ABE-9CFC-90032B5E9803}">
  <ds:schemaRef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f1b8a44-2e81-425d-8025-2e5e0436f25e"/>
    <ds:schemaRef ds:uri="e249ac2a-b211-4fea-a23e-058f661af758"/>
    <ds:schemaRef ds:uri="http://www.w3.org/XML/1998/namespace"/>
    <ds:schemaRef ds:uri="http://purl.org/dc/terms/"/>
  </ds:schemaRefs>
</ds:datastoreItem>
</file>

<file path=customXml/itemProps2.xml><?xml version="1.0" encoding="utf-8"?>
<ds:datastoreItem xmlns:ds="http://schemas.openxmlformats.org/officeDocument/2006/customXml" ds:itemID="{8116DC51-A5A0-442B-BE4A-0BC866F102E7}">
  <ds:schemaRefs>
    <ds:schemaRef ds:uri="http://schemas.microsoft.com/sharepoint/v3/contenttype/forms"/>
  </ds:schemaRefs>
</ds:datastoreItem>
</file>

<file path=customXml/itemProps3.xml><?xml version="1.0" encoding="utf-8"?>
<ds:datastoreItem xmlns:ds="http://schemas.openxmlformats.org/officeDocument/2006/customXml" ds:itemID="{62E2812D-183C-4ED9-9574-84182472B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9ac2a-b211-4fea-a23e-058f661af758"/>
    <ds:schemaRef ds:uri="8f1b8a44-2e81-425d-8025-2e5e0436f2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Filière</vt:lpstr>
      <vt:lpstr>Voie H2</vt:lpstr>
      <vt:lpstr>Filière EAF</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 TSP</dc:creator>
  <cp:keywords/>
  <dc:description/>
  <cp:lastModifiedBy>TSP_MAX</cp:lastModifiedBy>
  <cp:revision/>
  <dcterms:created xsi:type="dcterms:W3CDTF">2021-12-10T09:09:31Z</dcterms:created>
  <dcterms:modified xsi:type="dcterms:W3CDTF">2026-03-25T14:32:24Z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0x01010059F8D0E12706CA4F88F078CAAF1F0285</vt:lpwstr>
  </property>
  <property fmtid="{D5CDD505-2E9C-101B-9397-08002B2CF9AE}" pid="3" name="MediaServiceImageTags">
    <vt:lpwstr/>
  </property>
</Properties>
</file>