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ttps://theshiftpr0ject.sharepoint.com/sites/TSP/Projets/Programme EMFOR/11- Emploi &amp; Formation transverse/3 - Modèles PTEF Emploi/Energie/"/>
    </mc:Choice>
  </mc:AlternateContent>
  <xr:revisionPtr revIDLastSave="5" documentId="8_{4C21C5D4-A357-4CB3-99BA-AF2CB1D4F3C6}" xr6:coauthVersionLast="47" xr6:coauthVersionMax="47" xr10:uidLastSave="{90B3A715-0215-407E-8B02-C79E6539B57B}"/>
  <bookViews>
    <workbookView xWindow="-110" yWindow="-110" windowWidth="19420" windowHeight="10300" activeTab="1" xr2:uid="{00000000-000D-0000-FFFF-FFFF00000000}"/>
  </bookViews>
  <sheets>
    <sheet name="Légende - Sources - Unités" sheetId="4" r:id="rId1"/>
    <sheet name="Emploi Energie PTEF" sheetId="3" r:id="rId2"/>
  </sheets>
  <definedNames>
    <definedName name="biogaz_expl_actu">'Emploi Energie PTEF'!$B$82</definedName>
    <definedName name="eolmer_constr_10mw">'Emploi Energie PTEF'!$B$96</definedName>
    <definedName name="eolmer_expl_10mw">'Emploi Energie PTEF'!$B$97</definedName>
    <definedName name="eolmer_expl_actu">'Emploi Energie PTEF'!$B$78</definedName>
    <definedName name="eolmer_invest_actu">'Emploi Energie PTEF'!$B$71</definedName>
    <definedName name="eolter_constr_10mw">'Emploi Energie PTEF'!$B$93</definedName>
    <definedName name="eolter_expl_10mw">'Emploi Energie PTEF'!$B$94</definedName>
    <definedName name="eolter_expl_actu">'Emploi Energie PTEF'!$B$77</definedName>
    <definedName name="eolter_invest_actu">'Emploi Energie PTEF'!$B$66</definedName>
    <definedName name="epr_10mw">'Emploi Energie PTEF'!$B$89</definedName>
    <definedName name="epr_constr_10mw">'Emploi Energie PTEF'!$B$89</definedName>
    <definedName name="epr_fl_puissance">'Emploi Energie PTEF'!$B$110</definedName>
    <definedName name="epr_invest_actu">'Emploi Energie PTEF'!$B$65</definedName>
    <definedName name="epr_nb_2050">'Emploi Energie PTEF'!$B$42</definedName>
    <definedName name="gaz_constr_10mw">'Emploi Energie PTEF'!$B$104</definedName>
    <definedName name="gaz_constr_10mww">'Emploi Energie PTEF'!$B$104</definedName>
    <definedName name="gaz_expl_10mw">'Emploi Energie PTEF'!$B$105</definedName>
    <definedName name="hydro_expl_actu">'Emploi Energie PTEF'!$B$80</definedName>
    <definedName name="hydro_invest_actu">'Emploi Energie PTEF'!$B$68</definedName>
    <definedName name="nb_années">'Emploi Energie PTEF'!$B$44</definedName>
    <definedName name="nuc_demant_ratio">'Emploi Energie PTEF'!$B$91</definedName>
    <definedName name="nuc_eolmer_invest_actu">'Emploi Energie PTEF'!$B$69</definedName>
    <definedName name="nuc_expl_10mw">'Emploi Energie PTEF'!$B$90</definedName>
    <definedName name="nuc_expl_actu">'Emploi Energie PTEF'!$B$76</definedName>
    <definedName name="nuc_invest_actu">'Emploi Energie PTEF'!$B$70</definedName>
    <definedName name="pv_expl_10mw">'Emploi Energie PTEF'!$B$102</definedName>
    <definedName name="pv_expl_actu">'Emploi Energie PTEF'!$B$79</definedName>
    <definedName name="pv_invest_actu">'Emploi Energie PTEF'!$B$67</definedName>
    <definedName name="pvres_constr_10mw">'Emploi Energie PTEF'!$B$101</definedName>
    <definedName name="pvsol_constr_10mw">'Emploi Energie PTEF'!$B$99</definedName>
    <definedName name="pvtoit_constr_10mw">'Emploi Energie PTEF'!$B$100</definedName>
    <definedName name="therm_expl_actu">'Emploi Energie PTEF'!$B$81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2" i="3" l="1"/>
  <c r="D31" i="3"/>
  <c r="B31" i="3"/>
  <c r="B33" i="3" s="1"/>
  <c r="C31" i="3"/>
  <c r="E150" i="3" l="1"/>
  <c r="B150" i="3"/>
  <c r="E149" i="3"/>
  <c r="B149" i="3"/>
  <c r="C133" i="3"/>
  <c r="C132" i="3"/>
  <c r="C131" i="3"/>
  <c r="B135" i="3"/>
  <c r="B132" i="3"/>
  <c r="B134" i="3"/>
  <c r="B133" i="3"/>
  <c r="B131" i="3"/>
  <c r="B130" i="3"/>
  <c r="C130" i="3"/>
  <c r="C121" i="3"/>
  <c r="E147" i="3" s="1"/>
  <c r="C120" i="3"/>
  <c r="E146" i="3" s="1"/>
  <c r="C119" i="3"/>
  <c r="E145" i="3" s="1"/>
  <c r="C118" i="3"/>
  <c r="E144" i="3" s="1"/>
  <c r="B122" i="3"/>
  <c r="C122" i="3" s="1"/>
  <c r="E148" i="3" s="1"/>
  <c r="B121" i="3"/>
  <c r="B120" i="3"/>
  <c r="B119" i="3"/>
  <c r="B72" i="3"/>
  <c r="B69" i="3" s="1"/>
  <c r="E151" i="3" l="1"/>
  <c r="B59" i="3" l="1"/>
  <c r="B83" i="3"/>
  <c r="B81" i="3" s="1"/>
  <c r="B136" i="3" s="1"/>
  <c r="C146" i="3" l="1"/>
  <c r="C149" i="3"/>
  <c r="D149" i="3" s="1"/>
  <c r="B146" i="3"/>
  <c r="D146" i="3" l="1"/>
  <c r="C135" i="3"/>
  <c r="F149" i="3" l="1"/>
  <c r="G149" i="3" s="1"/>
  <c r="H149" i="3" s="1"/>
  <c r="I149" i="3" s="1"/>
  <c r="B147" i="3"/>
  <c r="C144" i="3"/>
  <c r="F147" i="3"/>
  <c r="G147" i="3" s="1"/>
  <c r="F146" i="3"/>
  <c r="G146" i="3" s="1"/>
  <c r="H146" i="3" s="1"/>
  <c r="I146" i="3" s="1"/>
  <c r="F145" i="3"/>
  <c r="G145" i="3" s="1"/>
  <c r="F144" i="3"/>
  <c r="C147" i="3"/>
  <c r="C145" i="3"/>
  <c r="C16" i="3"/>
  <c r="E13" i="3"/>
  <c r="E12" i="3"/>
  <c r="E11" i="3"/>
  <c r="E9" i="3"/>
  <c r="E8" i="3"/>
  <c r="G144" i="3" l="1"/>
  <c r="B145" i="3"/>
  <c r="B148" i="3"/>
  <c r="C134" i="3"/>
  <c r="C148" i="3"/>
  <c r="D147" i="3"/>
  <c r="H147" i="3" s="1"/>
  <c r="I147" i="3" s="1"/>
  <c r="B137" i="3"/>
  <c r="F148" i="3" l="1"/>
  <c r="C125" i="3"/>
  <c r="D148" i="3"/>
  <c r="D145" i="3"/>
  <c r="H145" i="3" s="1"/>
  <c r="I145" i="3" s="1"/>
  <c r="C136" i="3"/>
  <c r="C150" i="3"/>
  <c r="D150" i="3" s="1"/>
  <c r="G148" i="3" l="1"/>
  <c r="F150" i="3"/>
  <c r="G150" i="3" s="1"/>
  <c r="H150" i="3" s="1"/>
  <c r="I150" i="3" s="1"/>
  <c r="C137" i="3"/>
  <c r="C151" i="3"/>
  <c r="F151" i="3" l="1"/>
  <c r="H148" i="3"/>
  <c r="I148" i="3" s="1"/>
  <c r="G151" i="3"/>
  <c r="B70" i="3"/>
  <c r="B118" i="3" s="1"/>
  <c r="B144" i="3" l="1"/>
  <c r="B125" i="3"/>
  <c r="D144" i="3" l="1"/>
  <c r="B151" i="3"/>
  <c r="D151" i="3" l="1"/>
  <c r="H151" i="3" s="1"/>
  <c r="I151" i="3" s="1"/>
  <c r="H144" i="3"/>
  <c r="I144" i="3" s="1"/>
</calcChain>
</file>

<file path=xl/sharedStrings.xml><?xml version="1.0" encoding="utf-8"?>
<sst xmlns="http://schemas.openxmlformats.org/spreadsheetml/2006/main" count="191" uniqueCount="127">
  <si>
    <t>Code couleur</t>
  </si>
  <si>
    <t>Référence</t>
  </si>
  <si>
    <t>Variable issue d'un autre secteur PTEF</t>
  </si>
  <si>
    <t>Données initiales Externes</t>
  </si>
  <si>
    <t>Hypothèse emploi externe</t>
  </si>
  <si>
    <t>Hypothèse emploi PTEF</t>
  </si>
  <si>
    <t>Résultat de calcul</t>
  </si>
  <si>
    <t>Sources principales</t>
  </si>
  <si>
    <t>Pour les hypothèses issues d'autres secteurs du PTEF, il s'agit essentiellement de la note "L'évaluation énergie-climat du PTEF", The Shift Project, février 2022,  https://ilnousfautunplan.fr/</t>
  </si>
  <si>
    <r>
      <t xml:space="preserve">Pour les données et hypothèses sectorielles externes, la source principale est </t>
    </r>
    <r>
      <rPr>
        <b/>
        <sz val="10"/>
        <color theme="1"/>
        <rFont val="Arial"/>
        <family val="2"/>
      </rPr>
      <t>UFE 2017</t>
    </r>
    <r>
      <rPr>
        <sz val="10"/>
        <color theme="1"/>
        <rFont val="Arial"/>
        <family val="2"/>
      </rPr>
      <t>, L'électricité au service d'une transition écologique et solidaire, https://ufe-electricite.fr/IMG/pdf/etude_2017.pdf</t>
    </r>
  </si>
  <si>
    <t>Unités principales</t>
  </si>
  <si>
    <t>L'unité principale pertinente pour quantifier la puissance installée des unités de production d'énergie est le watt (W). On utilise ici des mégawatt (MW), soit des millions de watt.</t>
  </si>
  <si>
    <t>Une unité utilisée est également le Watt-heure (Wh), correspondant à l'énergie produite pendant une heure par un dispositif ayant une puissance d'un Watt. On utilise ici des TWh (téraWatt-heure), où 1 TWh = mille milliards de Watt-heures.</t>
  </si>
  <si>
    <t>L'emploi est quantifié en ETP, ou "équivalent temps plein", correspondant au travail d'une personne à temps plein, sur une année.</t>
  </si>
  <si>
    <t>Précision : chiffres significatifs et influence du point de départ</t>
  </si>
  <si>
    <t>Comme dans le reste du PTEF, les calculs effectués ici sont destinés à donner les meilleurs ordres de grandeur possibles.</t>
  </si>
  <si>
    <t>On a considéré que conserver 2 chiffres significatifs donnait l'approximation la plus pertinente du niveau de précision obtenu.</t>
  </si>
  <si>
    <t>La situation "actuelle" de l'emploi est fondée sur les chiffres 2016, les plus récents disponibles à la date initiale de rédaction du rapport ; l'influence du point de départ étant limitée.</t>
  </si>
  <si>
    <t>Avertissement : écarts mineurs à la publication "L'emploi : moteur de la transformation bas carbone" de 2021</t>
  </si>
  <si>
    <t>"L'emploi : moteur de la transformation bas carbone" (The Shift Project, 2021) a été publié avant la finalisation de l'ensemble des travaux du Plan de transformation de l'économie française. Le présent document tient compte des hypothèses prises dans la version finale du PTEF, et des corrections mineures ont pu être apportées. Cela explique des écarts pouvant exister entre les résultats présentés dans ce tableur et la publication de décembre 2021. Ces écarts restent mineurs, et ne remettent pas en cause les conclusions du rapport.</t>
  </si>
  <si>
    <t>Mix électrique espéré si le PTEF était mis en place</t>
  </si>
  <si>
    <t>Source : "L'évaluation énergie-climat du PTEF", The Shift Project, février 2022,  https://ilnousfautunplan.fr/</t>
  </si>
  <si>
    <t>Mix électrique actuel (2020)</t>
  </si>
  <si>
    <t>Mix actuel (2020)</t>
  </si>
  <si>
    <t>Production (TWh)</t>
  </si>
  <si>
    <t>Part</t>
  </si>
  <si>
    <t>Mix capacité (GW)</t>
  </si>
  <si>
    <t>Fac charge (%)</t>
  </si>
  <si>
    <t>Nucléaire</t>
  </si>
  <si>
    <t>Eolien terrestre</t>
  </si>
  <si>
    <t>Eolien en mer</t>
  </si>
  <si>
    <t>N/A</t>
  </si>
  <si>
    <t>PV</t>
  </si>
  <si>
    <t>Hydro</t>
  </si>
  <si>
    <t>Bioénergie</t>
  </si>
  <si>
    <t>Thermique</t>
  </si>
  <si>
    <t>Total</t>
  </si>
  <si>
    <t>Part EnR nouvelles</t>
  </si>
  <si>
    <t>Mix électrique espéré en 2050 si le PTEF était mis en place</t>
  </si>
  <si>
    <t>Consommation totale PTEF 2050 (TWh)</t>
  </si>
  <si>
    <t>Objectifs de production et de capacité PTEF 2050</t>
  </si>
  <si>
    <t>Mix capacité GW</t>
  </si>
  <si>
    <t>Dont ENR nouvelles</t>
  </si>
  <si>
    <t>Evolution de la production 2020-2050</t>
  </si>
  <si>
    <t>Développement du parc électrique dans le PTEF</t>
  </si>
  <si>
    <t>Evolution annuelle (GW/an)</t>
  </si>
  <si>
    <t>Evolution entre 2030 et 2050
(nombre d'EPR)</t>
  </si>
  <si>
    <t>Un EPR par an en rythme de croisière</t>
  </si>
  <si>
    <t>Temps de la transformation (années)</t>
  </si>
  <si>
    <t>Emploi actuel du système électrique</t>
  </si>
  <si>
    <r>
      <rPr>
        <b/>
        <sz val="10"/>
        <color theme="1"/>
        <rFont val="Arial"/>
        <family val="2"/>
      </rPr>
      <t xml:space="preserve">Sources :
</t>
    </r>
    <r>
      <rPr>
        <sz val="10"/>
        <color theme="1"/>
        <rFont val="Arial"/>
        <family val="2"/>
      </rPr>
      <t>Source principale : UFE 2017, L'électricité au service d'une transition écologique et solidaire, https://ufe-electricite.fr/IMG/pdf/etude_2017.pdf.
Les autres sources sont spécifiées à côté des données correspondantes.</t>
    </r>
  </si>
  <si>
    <r>
      <rPr>
        <b/>
        <sz val="10"/>
        <color theme="1"/>
        <rFont val="Arial"/>
        <family val="2"/>
      </rPr>
      <t>Périmètre</t>
    </r>
    <r>
      <rPr>
        <sz val="10"/>
        <color theme="1"/>
        <rFont val="Arial"/>
        <family val="2"/>
      </rPr>
      <t xml:space="preserve"> : Toutes les données p</t>
    </r>
    <r>
      <rPr>
        <sz val="10"/>
        <rFont val="Arial"/>
        <family val="2"/>
      </rPr>
      <t xml:space="preserve">rennent en compte les emplois directs et indirects du système électrique. UFE et ADEME : </t>
    </r>
    <r>
      <rPr>
        <sz val="10"/>
        <color theme="1"/>
        <rFont val="Arial"/>
        <family val="2"/>
      </rPr>
      <t>données 2016</t>
    </r>
  </si>
  <si>
    <t>EMPLOI DU SYSTÈME ELECTRIQUE (Source : UFE 2017)</t>
  </si>
  <si>
    <t>Emploi actuel (ETP)</t>
  </si>
  <si>
    <r>
      <rPr>
        <b/>
        <i/>
        <sz val="9"/>
        <color theme="1"/>
        <rFont val="Arial"/>
        <family val="2"/>
      </rPr>
      <t>Source</t>
    </r>
    <r>
      <rPr>
        <i/>
        <sz val="9"/>
        <color theme="1"/>
        <rFont val="Arial"/>
        <family val="2"/>
      </rPr>
      <t xml:space="preserve"> : ADEME, INSEE, PWC, FEE, UFE, cités par UFE 2017</t>
    </r>
  </si>
  <si>
    <t>Production d'électricité</t>
  </si>
  <si>
    <t xml:space="preserve">     dont Investissements (construction, repowering, démantèlement)</t>
  </si>
  <si>
    <t>(Peu de données liées au démantèlement)</t>
  </si>
  <si>
    <t xml:space="preserve">     dont Exploitation, maintenance et combustible</t>
  </si>
  <si>
    <t xml:space="preserve">     dont Activités autres (recherche expérimentale, ASN...) et export</t>
  </si>
  <si>
    <t>Transport</t>
  </si>
  <si>
    <t>Distribution</t>
  </si>
  <si>
    <t>Fourniture et acteurs de marché</t>
  </si>
  <si>
    <t>Total Système électrique</t>
  </si>
  <si>
    <t>EMPLOI DE LA PRODUCTION D'ELECTRICITE, PAR PHASE (Source : UFE 2017)</t>
  </si>
  <si>
    <t>Phases d'investissement : études, ingénierie, fabrication d’équipements, génie civil - Emploi total</t>
  </si>
  <si>
    <t>Nucléaire (EPR de Flamanville)</t>
  </si>
  <si>
    <t>Photovoltaïque</t>
  </si>
  <si>
    <t>Hydraulique</t>
  </si>
  <si>
    <t>Autre :  ingénierie du secteur nucléaire, déploiement des parcs éoliens en mer</t>
  </si>
  <si>
    <t xml:space="preserve">     dont Ingénierie du secteur nucléaire</t>
  </si>
  <si>
    <t xml:space="preserve">     dont Déploiement des parcs éoliens en mer</t>
  </si>
  <si>
    <t>ADEME, IN NUMERI. 2018. Marchés et emplois dans le domaine des énergies renouvelables, Situation 2014-2016</t>
  </si>
  <si>
    <t>ETP directs et indirects</t>
  </si>
  <si>
    <t>Total Phases d'investissement</t>
  </si>
  <si>
    <t>Exploitation, maintenance et combustible - Emploi total</t>
  </si>
  <si>
    <t>Centrales nucléaires et cycle associé à l'uranium</t>
  </si>
  <si>
    <t>Autre : centrales thermiques à flamme et filières bioénergies (déchets, biomasse et biogaz)</t>
  </si>
  <si>
    <t xml:space="preserve">     dont Biogaz</t>
  </si>
  <si>
    <t>Enedis, "Biogaz : une puissance installée en constante augmentation", La Tribune, 31 mai 2019, https://www.latribune.fr/entreprises-finance/la-tribune-de-l-energie-avec-enedis/biogaz-une-puissance-installee-en-constante-augmentation-818790.html</t>
  </si>
  <si>
    <t>Total Exploitation, maintenance et combustible</t>
  </si>
  <si>
    <t>Contenu en emploi par puissance installée ou énergie produite</t>
  </si>
  <si>
    <t>Contenu en emploi par puissance installée (ETP/10 MW)</t>
  </si>
  <si>
    <t>Construction (EPR)*</t>
  </si>
  <si>
    <t>Exploitation, maintenance, combustible (Nucléaire existant)</t>
  </si>
  <si>
    <t>Démantèlement</t>
  </si>
  <si>
    <t>Besoin en emploi par rapport à la phase d'exploitation et de maintenance</t>
  </si>
  <si>
    <t>Construction</t>
  </si>
  <si>
    <t>Exploitation, maintenance, combustible</t>
  </si>
  <si>
    <t>Eolien offshore</t>
  </si>
  <si>
    <t>Construction - PV Sol</t>
  </si>
  <si>
    <t>Construction - PV Grandes toitures</t>
  </si>
  <si>
    <t>Construction - PV Résidentiel</t>
  </si>
  <si>
    <t>Gaz (CCG)</t>
  </si>
  <si>
    <r>
      <t xml:space="preserve">Note 1 </t>
    </r>
    <r>
      <rPr>
        <sz val="9"/>
        <color theme="1"/>
        <rFont val="Arial"/>
        <family val="2"/>
      </rPr>
      <t>: les emplois de la phase de construction sont en réalité répartis sur toute la durée nécessaire à la construction. Par exemple, pour un parc éolien de 50 MW, on obtient 395 ETP associés, qui sont répartis sur la durée de mise en œuvre du projet d’environ 7 ans, la plus grande part des ETP intervenant principalement sur la fin du projet.</t>
    </r>
  </si>
  <si>
    <r>
      <t xml:space="preserve">Note 2 </t>
    </r>
    <r>
      <rPr>
        <sz val="9"/>
        <color theme="1"/>
        <rFont val="Arial"/>
        <family val="2"/>
      </rPr>
      <t>: Pour l'éolien terrestre et offshore et le photovoltaïque, les ratios peuvent évoluer (gains de productivité)</t>
    </r>
  </si>
  <si>
    <r>
      <t xml:space="preserve">Note 3 </t>
    </r>
    <r>
      <rPr>
        <sz val="9"/>
        <color theme="1"/>
        <rFont val="Arial"/>
        <family val="2"/>
      </rPr>
      <t>: Les données sont issues d'une lexture graphique, elles sont donc approximatives.</t>
    </r>
  </si>
  <si>
    <t>*Puissance de l'EPR de Flamanville (MW)</t>
  </si>
  <si>
    <t>Source : EDF (https://www.edf.fr/centrale-nucleaire-flamanville3)</t>
  </si>
  <si>
    <t>Besoin en emploi pour la transformation de la production d'électricité</t>
  </si>
  <si>
    <t>Périmètre : Emplois directs et indirects de la production d'électricité uniquement.</t>
  </si>
  <si>
    <t>Besoin en emploi pour la phase d'investissement</t>
  </si>
  <si>
    <t>Emplois 2050 (ETP)</t>
  </si>
  <si>
    <t>Hypothèses et rationnel</t>
  </si>
  <si>
    <t>On tient compte ici uniquement de la construction d'EPR (sur la base des données relatives à l'EPR de Flamanville), lissée sur toute la durée de la transformation.</t>
  </si>
  <si>
    <t>On fait l'hypothèse que le contenu en emploi pour 10 MW de puissance installée reste stable.</t>
  </si>
  <si>
    <t>On fait l'hypothèse que le contenu en emploi pour 10 MW de puissance installée reste stable (on prend ici le ratio du photovoltaïque au sol).</t>
  </si>
  <si>
    <t>On fait l'hypothèse que le volume d'emploi dans l'investissement de l'hydraulique est proportionnel à la puissance installée.</t>
  </si>
  <si>
    <t>En l'absence de données, on ne prend pas en compte la phase d'investissement pour les bioénergies.</t>
  </si>
  <si>
    <t>Centrales thermiques à flamme</t>
  </si>
  <si>
    <t>En l'absence de données, on ne prend pas en compte la phase d'investissement pour les centrales thermiques à flamme.</t>
  </si>
  <si>
    <t>Besoin en emploi pour la phase d'exploitation, maintenance et combustible</t>
  </si>
  <si>
    <t>Emploi 2050 (ETP)</t>
  </si>
  <si>
    <t>On fait l'hypothèse que le contenu en emploi pour 10 MW de puissance installée reste stable (on s'appuie ici sur les données du nucléaire existant).</t>
  </si>
  <si>
    <t>On fait l'hypothèse que le volume d'emploi est proportionnel à la puissance installée</t>
  </si>
  <si>
    <t>Bioénergie (biogaz)</t>
  </si>
  <si>
    <t>Besoin en emploi total de la production d'électricité (investissement + production)</t>
  </si>
  <si>
    <t>Emplois directs et indirects de la production d'électricité, par mode de production et phase de développement</t>
  </si>
  <si>
    <t>Emploi actuel</t>
  </si>
  <si>
    <t>Besoin en emploi en 2050</t>
  </si>
  <si>
    <r>
      <rPr>
        <b/>
        <sz val="10"/>
        <color theme="1"/>
        <rFont val="Calibri"/>
        <family val="2"/>
      </rPr>
      <t>É</t>
    </r>
    <r>
      <rPr>
        <b/>
        <sz val="10"/>
        <color theme="1"/>
        <rFont val="Arial"/>
        <family val="2"/>
      </rPr>
      <t>volution</t>
    </r>
  </si>
  <si>
    <t>Investissement</t>
  </si>
  <si>
    <t>Exploitation</t>
  </si>
  <si>
    <t>Absolue</t>
  </si>
  <si>
    <t>Relative</t>
  </si>
  <si>
    <t>Hydroélectricité</t>
  </si>
  <si>
    <t>Visualisation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</si>
</sst>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0.0"/>
    <numFmt numFmtId="166" formatCode="0.0%"/>
    <numFmt numFmtId="167" formatCode="0.0"/>
    <numFmt numFmtId="168" formatCode="_-* #,##0\ _€_-;\-* #,##0\ _€_-;_-* &quot;-&quot;??\ _€_-;_-@_-"/>
  </numFmts>
  <fonts count="19" x14ac:knownFonts="1">
    <font>
      <sz val="11"/>
      <color theme="1"/>
      <name val="Calibri"/>
      <family val="2"/>
      <scheme val="minor"/>
    </font>
    <font>
      <sz val="11"/>
      <color theme="1"/>
      <name val="Calibri"/>
      <family val="2"/>
      <scheme val="minor"/>
    </font>
    <font>
      <sz val="9"/>
      <color theme="0"/>
      <name val="Arial"/>
      <family val="2"/>
    </font>
    <font>
      <sz val="9"/>
      <color theme="1"/>
      <name val="Arial"/>
      <family val="2"/>
    </font>
    <font>
      <sz val="10"/>
      <color theme="1"/>
      <name val="Arial"/>
      <family val="2"/>
    </font>
    <font>
      <b/>
      <sz val="10"/>
      <color theme="0"/>
      <name val="Arial"/>
      <family val="2"/>
    </font>
    <font>
      <sz val="10"/>
      <color theme="0"/>
      <name val="Arial"/>
      <family val="2"/>
    </font>
    <font>
      <b/>
      <sz val="10"/>
      <color theme="1"/>
      <name val="Arial"/>
      <family val="2"/>
    </font>
    <font>
      <i/>
      <sz val="10"/>
      <color theme="1"/>
      <name val="Arial"/>
      <family val="2"/>
    </font>
    <font>
      <b/>
      <sz val="9"/>
      <color theme="1"/>
      <name val="Arial"/>
      <family val="2"/>
    </font>
    <font>
      <i/>
      <sz val="9"/>
      <color theme="1"/>
      <name val="Arial"/>
      <family val="2"/>
    </font>
    <font>
      <b/>
      <i/>
      <sz val="9"/>
      <color theme="1"/>
      <name val="Arial"/>
      <family val="2"/>
    </font>
    <font>
      <sz val="10"/>
      <name val="Arial"/>
      <family val="2"/>
    </font>
    <font>
      <sz val="11"/>
      <color theme="0"/>
      <name val="Arial"/>
      <family val="2"/>
    </font>
    <font>
      <sz val="10"/>
      <color rgb="FF000000"/>
      <name val="Arial"/>
      <family val="2"/>
    </font>
    <font>
      <b/>
      <sz val="12"/>
      <color theme="0"/>
      <name val="Arial"/>
      <family val="2"/>
    </font>
    <font>
      <b/>
      <i/>
      <sz val="10"/>
      <color theme="1"/>
      <name val="Arial"/>
      <family val="2"/>
    </font>
    <font>
      <b/>
      <sz val="10"/>
      <color theme="1"/>
      <name val="Calibri"/>
      <family val="2"/>
    </font>
    <font>
      <b/>
      <sz val="10"/>
      <name val="Arial"/>
      <family val="2"/>
    </font>
  </fonts>
  <fills count="15">
    <fill>
      <patternFill patternType="none"/>
    </fill>
    <fill>
      <patternFill patternType="gray125"/>
    </fill>
    <fill>
      <patternFill patternType="solid">
        <fgColor theme="2"/>
        <bgColor indexed="64"/>
      </patternFill>
    </fill>
    <fill>
      <patternFill patternType="solid">
        <fgColor theme="3"/>
        <bgColor indexed="64"/>
      </patternFill>
    </fill>
    <fill>
      <patternFill patternType="solid">
        <fgColor theme="6"/>
        <bgColor indexed="64"/>
      </patternFill>
    </fill>
    <fill>
      <patternFill patternType="solid">
        <fgColor theme="9"/>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4"/>
        <bgColor indexed="64"/>
      </patternFill>
    </fill>
    <fill>
      <patternFill patternType="solid">
        <fgColor theme="6"/>
        <bgColor rgb="FF000000"/>
      </patternFill>
    </fill>
    <fill>
      <patternFill patternType="solid">
        <fgColor theme="7" tint="0.79998168889431442"/>
        <bgColor rgb="FF000000"/>
      </patternFill>
    </fill>
    <fill>
      <patternFill patternType="solid">
        <fgColor theme="0" tint="-0.14999847407452621"/>
        <bgColor rgb="FF000000"/>
      </patternFill>
    </fill>
    <fill>
      <patternFill patternType="solid">
        <fgColor theme="8" tint="0.59999389629810485"/>
        <bgColor rgb="FF000000"/>
      </patternFill>
    </fill>
    <fill>
      <patternFill patternType="solid">
        <fgColor theme="9" tint="0.39997558519241921"/>
        <bgColor indexed="64"/>
      </patternFill>
    </fill>
    <fill>
      <patternFill patternType="solid">
        <fgColor theme="8" tint="0.59999389629810485"/>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155">
    <xf numFmtId="0" fontId="0" fillId="0" borderId="0" xfId="0"/>
    <xf numFmtId="0" fontId="2" fillId="3"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0" fontId="5" fillId="5" borderId="0" xfId="0" applyFont="1" applyFill="1" applyAlignment="1">
      <alignment vertical="center"/>
    </xf>
    <xf numFmtId="0" fontId="6" fillId="3" borderId="0" xfId="0" applyFont="1" applyFill="1" applyAlignment="1">
      <alignment vertical="center"/>
    </xf>
    <xf numFmtId="0" fontId="4" fillId="0" borderId="0" xfId="0" applyFont="1"/>
    <xf numFmtId="0" fontId="7" fillId="0" borderId="0" xfId="0" applyFont="1"/>
    <xf numFmtId="167" fontId="4" fillId="0" borderId="0" xfId="0" applyNumberFormat="1" applyFont="1"/>
    <xf numFmtId="166" fontId="4" fillId="0" borderId="0" xfId="0" applyNumberFormat="1" applyFont="1"/>
    <xf numFmtId="0" fontId="7" fillId="0" borderId="12" xfId="0" applyFont="1" applyBorder="1" applyAlignment="1">
      <alignment horizontal="right"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4" fillId="0" borderId="14" xfId="0" applyFont="1" applyBorder="1"/>
    <xf numFmtId="167" fontId="4" fillId="4" borderId="0" xfId="0" applyNumberFormat="1" applyFont="1" applyFill="1"/>
    <xf numFmtId="166" fontId="4" fillId="4" borderId="0" xfId="1" applyNumberFormat="1" applyFont="1" applyFill="1" applyBorder="1"/>
    <xf numFmtId="0" fontId="4" fillId="4" borderId="0" xfId="0" applyFont="1" applyFill="1"/>
    <xf numFmtId="9" fontId="4" fillId="0" borderId="8" xfId="0" applyNumberFormat="1" applyFont="1" applyBorder="1"/>
    <xf numFmtId="0" fontId="4" fillId="0" borderId="7" xfId="0" applyFont="1" applyBorder="1"/>
    <xf numFmtId="168" fontId="4" fillId="0" borderId="0" xfId="2" applyNumberFormat="1" applyFont="1" applyBorder="1"/>
    <xf numFmtId="168" fontId="4" fillId="0" borderId="8" xfId="2" applyNumberFormat="1" applyFont="1" applyBorder="1"/>
    <xf numFmtId="0" fontId="7" fillId="0" borderId="15" xfId="0" applyFont="1" applyBorder="1"/>
    <xf numFmtId="167" fontId="7" fillId="4" borderId="10" xfId="0" applyNumberFormat="1" applyFont="1" applyFill="1" applyBorder="1"/>
    <xf numFmtId="166" fontId="7" fillId="4" borderId="10" xfId="1" applyNumberFormat="1" applyFont="1" applyFill="1" applyBorder="1"/>
    <xf numFmtId="0" fontId="7" fillId="4" borderId="10" xfId="0" applyFont="1" applyFill="1" applyBorder="1"/>
    <xf numFmtId="0" fontId="4" fillId="0" borderId="11" xfId="0" applyFont="1" applyBorder="1"/>
    <xf numFmtId="0" fontId="7" fillId="0" borderId="9" xfId="0" applyFont="1" applyBorder="1"/>
    <xf numFmtId="168" fontId="7" fillId="0" borderId="10" xfId="2" applyNumberFormat="1" applyFont="1" applyBorder="1"/>
    <xf numFmtId="168" fontId="7" fillId="0" borderId="11" xfId="2" applyNumberFormat="1" applyFont="1" applyBorder="1"/>
    <xf numFmtId="0" fontId="8" fillId="0" borderId="0" xfId="0" applyFont="1"/>
    <xf numFmtId="166" fontId="8" fillId="0" borderId="0" xfId="0" applyNumberFormat="1" applyFont="1"/>
    <xf numFmtId="0" fontId="7" fillId="0" borderId="1" xfId="0" applyFont="1" applyBorder="1" applyAlignment="1">
      <alignment wrapText="1"/>
    </xf>
    <xf numFmtId="167" fontId="4" fillId="4" borderId="3" xfId="0" applyNumberFormat="1" applyFont="1" applyFill="1" applyBorder="1" applyAlignment="1">
      <alignment vertical="center"/>
    </xf>
    <xf numFmtId="166" fontId="4" fillId="4" borderId="0" xfId="0" applyNumberFormat="1" applyFont="1" applyFill="1"/>
    <xf numFmtId="1" fontId="4" fillId="4" borderId="0" xfId="0" applyNumberFormat="1" applyFont="1" applyFill="1"/>
    <xf numFmtId="9" fontId="4" fillId="4" borderId="8" xfId="0" applyNumberFormat="1" applyFont="1" applyFill="1" applyBorder="1"/>
    <xf numFmtId="9" fontId="4" fillId="4" borderId="8" xfId="1" applyFont="1" applyFill="1" applyBorder="1"/>
    <xf numFmtId="9" fontId="7" fillId="0" borderId="11" xfId="0" applyNumberFormat="1" applyFont="1" applyBorder="1"/>
    <xf numFmtId="167" fontId="8" fillId="0" borderId="0" xfId="0" applyNumberFormat="1" applyFont="1"/>
    <xf numFmtId="164" fontId="4" fillId="0" borderId="0" xfId="2" applyFont="1"/>
    <xf numFmtId="0" fontId="7" fillId="0" borderId="12" xfId="0" applyFont="1" applyBorder="1" applyAlignment="1">
      <alignment vertical="center" wrapText="1"/>
    </xf>
    <xf numFmtId="0" fontId="4" fillId="0" borderId="15" xfId="0" applyFont="1" applyBorder="1"/>
    <xf numFmtId="0" fontId="4" fillId="4" borderId="11" xfId="0" applyFont="1" applyFill="1" applyBorder="1"/>
    <xf numFmtId="0" fontId="3" fillId="0" borderId="0" xfId="0" applyFont="1"/>
    <xf numFmtId="166" fontId="3" fillId="0" borderId="0" xfId="0" applyNumberFormat="1" applyFont="1"/>
    <xf numFmtId="167" fontId="3" fillId="0" borderId="0" xfId="0" applyNumberFormat="1" applyFont="1"/>
    <xf numFmtId="0" fontId="3" fillId="0" borderId="13" xfId="0" applyFont="1" applyBorder="1" applyAlignment="1">
      <alignment wrapText="1"/>
    </xf>
    <xf numFmtId="0" fontId="10" fillId="0" borderId="14" xfId="0" applyFont="1" applyBorder="1" applyAlignment="1">
      <alignment wrapText="1"/>
    </xf>
    <xf numFmtId="0" fontId="10" fillId="0" borderId="0" xfId="0" applyFont="1"/>
    <xf numFmtId="0" fontId="3" fillId="0" borderId="14" xfId="0" applyFont="1" applyBorder="1" applyAlignment="1">
      <alignment wrapText="1"/>
    </xf>
    <xf numFmtId="0" fontId="9" fillId="0" borderId="15" xfId="0" applyFont="1" applyBorder="1" applyAlignment="1">
      <alignment wrapText="1"/>
    </xf>
    <xf numFmtId="3" fontId="9" fillId="0" borderId="15" xfId="0" applyNumberFormat="1" applyFont="1" applyBorder="1"/>
    <xf numFmtId="0" fontId="9" fillId="0" borderId="0" xfId="0" applyFont="1"/>
    <xf numFmtId="0" fontId="3" fillId="0" borderId="0" xfId="0" applyFont="1" applyAlignment="1">
      <alignment wrapText="1"/>
    </xf>
    <xf numFmtId="3" fontId="3" fillId="0" borderId="0" xfId="0" applyNumberFormat="1" applyFont="1"/>
    <xf numFmtId="0" fontId="3" fillId="0" borderId="4" xfId="0" applyFont="1" applyBorder="1" applyAlignment="1">
      <alignment wrapText="1"/>
    </xf>
    <xf numFmtId="0" fontId="3" fillId="0" borderId="7" xfId="0" applyFont="1" applyBorder="1" applyAlignment="1">
      <alignment wrapText="1"/>
    </xf>
    <xf numFmtId="0" fontId="9" fillId="0" borderId="9" xfId="0" applyFont="1" applyBorder="1" applyAlignment="1">
      <alignment wrapText="1"/>
    </xf>
    <xf numFmtId="0" fontId="10" fillId="0" borderId="0" xfId="0" applyFont="1" applyAlignment="1">
      <alignment vertical="center"/>
    </xf>
    <xf numFmtId="0" fontId="3" fillId="0" borderId="1" xfId="0" applyFont="1" applyBorder="1" applyAlignment="1">
      <alignment wrapText="1"/>
    </xf>
    <xf numFmtId="3" fontId="9" fillId="0" borderId="12" xfId="0" applyNumberFormat="1" applyFont="1" applyBorder="1" applyAlignment="1">
      <alignment wrapText="1"/>
    </xf>
    <xf numFmtId="0" fontId="3" fillId="0" borderId="12" xfId="0" applyFont="1" applyBorder="1" applyAlignment="1">
      <alignment wrapText="1"/>
    </xf>
    <xf numFmtId="3" fontId="3" fillId="6" borderId="13" xfId="0" applyNumberFormat="1" applyFont="1" applyFill="1" applyBorder="1"/>
    <xf numFmtId="3" fontId="10" fillId="6" borderId="14" xfId="0" applyNumberFormat="1" applyFont="1" applyFill="1" applyBorder="1"/>
    <xf numFmtId="3" fontId="3" fillId="6" borderId="14" xfId="0" applyNumberFormat="1" applyFont="1" applyFill="1" applyBorder="1"/>
    <xf numFmtId="3" fontId="9" fillId="2" borderId="12" xfId="0" applyNumberFormat="1" applyFont="1" applyFill="1" applyBorder="1"/>
    <xf numFmtId="0" fontId="10" fillId="0" borderId="15" xfId="0" applyFont="1" applyBorder="1" applyAlignment="1">
      <alignment wrapText="1"/>
    </xf>
    <xf numFmtId="0" fontId="3" fillId="0" borderId="15" xfId="0" applyFont="1" applyBorder="1" applyAlignment="1">
      <alignment wrapText="1"/>
    </xf>
    <xf numFmtId="3" fontId="9" fillId="2" borderId="12" xfId="0" applyNumberFormat="1" applyFont="1" applyFill="1" applyBorder="1" applyAlignment="1">
      <alignment wrapText="1"/>
    </xf>
    <xf numFmtId="3" fontId="9" fillId="7" borderId="13" xfId="0" applyNumberFormat="1" applyFont="1" applyFill="1" applyBorder="1"/>
    <xf numFmtId="3" fontId="3" fillId="7" borderId="13" xfId="0" applyNumberFormat="1" applyFont="1" applyFill="1" applyBorder="1"/>
    <xf numFmtId="9" fontId="10" fillId="6" borderId="15" xfId="1" applyFont="1" applyFill="1" applyBorder="1"/>
    <xf numFmtId="165" fontId="3" fillId="6" borderId="14" xfId="0" applyNumberFormat="1" applyFont="1" applyFill="1" applyBorder="1"/>
    <xf numFmtId="165" fontId="3" fillId="6" borderId="15" xfId="0" applyNumberFormat="1" applyFont="1" applyFill="1" applyBorder="1"/>
    <xf numFmtId="0" fontId="13" fillId="8" borderId="0" xfId="0" applyFont="1" applyFill="1"/>
    <xf numFmtId="0" fontId="14" fillId="9" borderId="12" xfId="0" applyFont="1" applyFill="1" applyBorder="1"/>
    <xf numFmtId="0" fontId="14" fillId="10" borderId="12" xfId="0" applyFont="1" applyFill="1" applyBorder="1"/>
    <xf numFmtId="0" fontId="14" fillId="11" borderId="12" xfId="0" applyFont="1" applyFill="1" applyBorder="1"/>
    <xf numFmtId="0" fontId="14" fillId="12" borderId="12" xfId="0" applyFont="1" applyFill="1" applyBorder="1"/>
    <xf numFmtId="0" fontId="14" fillId="0" borderId="12" xfId="0" applyFont="1" applyBorder="1"/>
    <xf numFmtId="0" fontId="6" fillId="8" borderId="0" xfId="0" applyFont="1" applyFill="1"/>
    <xf numFmtId="0" fontId="5" fillId="13" borderId="0" xfId="0" applyFont="1" applyFill="1" applyAlignment="1">
      <alignment vertical="center"/>
    </xf>
    <xf numFmtId="0" fontId="15" fillId="3" borderId="0" xfId="0" applyFont="1" applyFill="1" applyAlignment="1">
      <alignment vertical="center"/>
    </xf>
    <xf numFmtId="3" fontId="3" fillId="0" borderId="14" xfId="0" applyNumberFormat="1" applyFont="1" applyBorder="1"/>
    <xf numFmtId="0" fontId="10" fillId="0" borderId="7" xfId="0" applyFont="1" applyBorder="1" applyAlignment="1">
      <alignment wrapText="1"/>
    </xf>
    <xf numFmtId="0" fontId="3" fillId="0" borderId="12" xfId="0" applyFont="1" applyBorder="1"/>
    <xf numFmtId="0" fontId="3" fillId="6" borderId="12" xfId="0" applyFont="1" applyFill="1" applyBorder="1"/>
    <xf numFmtId="0" fontId="4" fillId="0" borderId="12" xfId="0" applyFont="1" applyBorder="1"/>
    <xf numFmtId="0" fontId="4" fillId="4" borderId="12" xfId="0" applyFont="1" applyFill="1" applyBorder="1"/>
    <xf numFmtId="0" fontId="4" fillId="0" borderId="0" xfId="0" applyFont="1" applyAlignment="1">
      <alignment wrapText="1"/>
    </xf>
    <xf numFmtId="3" fontId="7" fillId="0" borderId="0" xfId="0" applyNumberFormat="1" applyFont="1"/>
    <xf numFmtId="168" fontId="4" fillId="0" borderId="8" xfId="2" applyNumberFormat="1" applyFont="1" applyFill="1" applyBorder="1"/>
    <xf numFmtId="3" fontId="7" fillId="0" borderId="11" xfId="0" applyNumberFormat="1" applyFont="1" applyBorder="1"/>
    <xf numFmtId="0" fontId="4" fillId="0" borderId="13" xfId="0" applyFont="1" applyBorder="1"/>
    <xf numFmtId="0" fontId="4" fillId="0" borderId="3"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6" fillId="0" borderId="0" xfId="0" applyFont="1"/>
    <xf numFmtId="3" fontId="9" fillId="0" borderId="13" xfId="0" applyNumberFormat="1" applyFont="1" applyBorder="1" applyAlignment="1">
      <alignment wrapText="1"/>
    </xf>
    <xf numFmtId="0" fontId="10" fillId="0" borderId="9" xfId="0" applyFont="1" applyBorder="1" applyAlignment="1">
      <alignment wrapText="1"/>
    </xf>
    <xf numFmtId="3" fontId="3" fillId="6" borderId="15" xfId="0" applyNumberFormat="1" applyFont="1" applyFill="1" applyBorder="1"/>
    <xf numFmtId="0" fontId="9" fillId="0" borderId="0" xfId="0" applyFont="1" applyAlignment="1">
      <alignment wrapText="1"/>
    </xf>
    <xf numFmtId="3" fontId="9" fillId="0" borderId="0" xfId="0" applyNumberFormat="1" applyFont="1"/>
    <xf numFmtId="3" fontId="3" fillId="14" borderId="14" xfId="0" applyNumberFormat="1" applyFont="1" applyFill="1" applyBorder="1"/>
    <xf numFmtId="168" fontId="8" fillId="0" borderId="0" xfId="2" applyNumberFormat="1" applyFont="1" applyFill="1" applyBorder="1"/>
    <xf numFmtId="0" fontId="8" fillId="6" borderId="14" xfId="0" applyFont="1" applyFill="1" applyBorder="1"/>
    <xf numFmtId="3" fontId="4" fillId="0" borderId="4" xfId="0" applyNumberFormat="1" applyFont="1" applyBorder="1"/>
    <xf numFmtId="168" fontId="4" fillId="0" borderId="6" xfId="2" applyNumberFormat="1" applyFont="1" applyFill="1" applyBorder="1"/>
    <xf numFmtId="3" fontId="4" fillId="0" borderId="7" xfId="0" applyNumberFormat="1" applyFont="1" applyBorder="1"/>
    <xf numFmtId="3" fontId="7" fillId="0" borderId="9" xfId="0" applyNumberFormat="1" applyFont="1" applyBorder="1"/>
    <xf numFmtId="0" fontId="4" fillId="0" borderId="1" xfId="0" applyFont="1" applyBorder="1"/>
    <xf numFmtId="0" fontId="4" fillId="0" borderId="1" xfId="0" applyFont="1" applyBorder="1" applyAlignment="1">
      <alignment vertical="center" wrapText="1"/>
    </xf>
    <xf numFmtId="0" fontId="4" fillId="14" borderId="7" xfId="0" applyFont="1" applyFill="1" applyBorder="1"/>
    <xf numFmtId="0" fontId="4" fillId="14" borderId="8" xfId="0" applyFont="1" applyFill="1" applyBorder="1"/>
    <xf numFmtId="168" fontId="4" fillId="0" borderId="0" xfId="0" applyNumberFormat="1" applyFont="1"/>
    <xf numFmtId="168" fontId="4" fillId="0" borderId="8" xfId="0" applyNumberFormat="1" applyFont="1" applyBorder="1"/>
    <xf numFmtId="168" fontId="7" fillId="0" borderId="0" xfId="2" applyNumberFormat="1" applyFont="1" applyBorder="1"/>
    <xf numFmtId="168" fontId="4" fillId="0" borderId="7" xfId="2" applyNumberFormat="1" applyFont="1" applyBorder="1"/>
    <xf numFmtId="168" fontId="7" fillId="0" borderId="9" xfId="2" applyNumberFormat="1" applyFont="1" applyBorder="1"/>
    <xf numFmtId="167" fontId="4" fillId="0" borderId="2" xfId="0" applyNumberFormat="1" applyFont="1" applyBorder="1" applyAlignment="1">
      <alignment horizontal="center"/>
    </xf>
    <xf numFmtId="166" fontId="4" fillId="0" borderId="2" xfId="0" applyNumberFormat="1" applyFont="1" applyBorder="1" applyAlignment="1">
      <alignment horizontal="center"/>
    </xf>
    <xf numFmtId="0" fontId="7" fillId="0" borderId="3" xfId="0" applyFont="1" applyBorder="1" applyAlignment="1">
      <alignment horizontal="center"/>
    </xf>
    <xf numFmtId="167" fontId="4" fillId="0" borderId="1" xfId="0" applyNumberFormat="1" applyFont="1" applyBorder="1" applyAlignment="1">
      <alignment horizontal="center"/>
    </xf>
    <xf numFmtId="0" fontId="4" fillId="0" borderId="1" xfId="0" applyFont="1" applyBorder="1" applyAlignment="1">
      <alignment horizontal="center"/>
    </xf>
    <xf numFmtId="0" fontId="4" fillId="0" borderId="3" xfId="0" applyFont="1" applyBorder="1" applyAlignment="1">
      <alignment horizontal="center"/>
    </xf>
    <xf numFmtId="168" fontId="4" fillId="0" borderId="4" xfId="0" applyNumberFormat="1" applyFont="1" applyBorder="1"/>
    <xf numFmtId="9" fontId="4" fillId="0" borderId="6" xfId="1" applyFont="1" applyBorder="1"/>
    <xf numFmtId="168" fontId="4" fillId="0" borderId="7" xfId="0" applyNumberFormat="1" applyFont="1" applyBorder="1"/>
    <xf numFmtId="9" fontId="4" fillId="0" borderId="8" xfId="1" applyFont="1" applyBorder="1"/>
    <xf numFmtId="168" fontId="7" fillId="0" borderId="9" xfId="0" applyNumberFormat="1" applyFont="1" applyBorder="1"/>
    <xf numFmtId="9" fontId="7" fillId="0" borderId="11" xfId="1" applyFont="1" applyBorder="1"/>
    <xf numFmtId="164" fontId="4" fillId="4" borderId="8" xfId="2" applyFont="1" applyFill="1" applyBorder="1"/>
    <xf numFmtId="164" fontId="4" fillId="4" borderId="11" xfId="2" applyFont="1" applyFill="1" applyBorder="1"/>
    <xf numFmtId="0" fontId="18" fillId="0" borderId="2" xfId="0" applyFont="1" applyBorder="1" applyAlignment="1">
      <alignment horizontal="center" vertical="center" wrapText="1"/>
    </xf>
    <xf numFmtId="9" fontId="8" fillId="0" borderId="0" xfId="1" applyFont="1"/>
    <xf numFmtId="166" fontId="18" fillId="0" borderId="0" xfId="1" applyNumberFormat="1" applyFont="1" applyFill="1" applyAlignment="1">
      <alignment vertical="center"/>
    </xf>
    <xf numFmtId="0" fontId="18" fillId="0" borderId="0" xfId="0" applyFont="1"/>
    <xf numFmtId="0" fontId="8" fillId="0" borderId="0" xfId="0" applyFont="1" applyAlignment="1">
      <alignment wrapText="1"/>
    </xf>
    <xf numFmtId="0" fontId="7" fillId="0" borderId="12" xfId="0" applyFont="1" applyBorder="1" applyAlignment="1">
      <alignment wrapText="1"/>
    </xf>
    <xf numFmtId="9" fontId="7" fillId="0" borderId="10" xfId="1" applyFont="1" applyFill="1" applyBorder="1"/>
    <xf numFmtId="167" fontId="7" fillId="0" borderId="10" xfId="0" applyNumberFormat="1" applyFont="1" applyBorder="1"/>
    <xf numFmtId="1" fontId="7" fillId="0" borderId="10" xfId="0" applyNumberFormat="1" applyFont="1" applyBorder="1"/>
    <xf numFmtId="0" fontId="4" fillId="0" borderId="0" xfId="0" applyFont="1" applyAlignment="1">
      <alignment horizontal="left" vertical="center" wrapText="1"/>
    </xf>
    <xf numFmtId="0" fontId="8" fillId="0" borderId="0" xfId="0" applyFont="1" applyAlignment="1">
      <alignment horizontal="left"/>
    </xf>
    <xf numFmtId="167" fontId="7" fillId="0" borderId="5" xfId="0" applyNumberFormat="1" applyFont="1" applyBorder="1" applyAlignment="1">
      <alignment horizontal="center"/>
    </xf>
    <xf numFmtId="167" fontId="7" fillId="0" borderId="6" xfId="0" applyNumberFormat="1" applyFont="1" applyBorder="1" applyAlignment="1">
      <alignment horizontal="center"/>
    </xf>
    <xf numFmtId="167" fontId="7" fillId="0" borderId="4" xfId="0" applyNumberFormat="1"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right" vertical="center" wrapText="1"/>
    </xf>
    <xf numFmtId="0" fontId="7" fillId="0" borderId="3" xfId="0" applyFont="1" applyBorder="1" applyAlignment="1">
      <alignment horizontal="right" vertical="center" wrapText="1"/>
    </xf>
    <xf numFmtId="166" fontId="7" fillId="0" borderId="1" xfId="0" applyNumberFormat="1" applyFont="1" applyBorder="1" applyAlignment="1">
      <alignment horizontal="right" vertical="center" wrapText="1"/>
    </xf>
    <xf numFmtId="166" fontId="7" fillId="0" borderId="3" xfId="0" applyNumberFormat="1" applyFont="1" applyBorder="1" applyAlignment="1">
      <alignment horizontal="right" vertical="center" wrapText="1"/>
    </xf>
    <xf numFmtId="0" fontId="9" fillId="0" borderId="0" xfId="0" applyFont="1" applyAlignment="1">
      <alignment horizontal="left" vertical="center" wrapText="1"/>
    </xf>
  </cellXfs>
  <cellStyles count="3">
    <cellStyle name="Milliers" xfId="2" builtinId="3"/>
    <cellStyle name="Normal" xfId="0" builtinId="0"/>
    <cellStyle name="Pourcentage" xfId="1" builtinId="5"/>
  </cellStyles>
  <dxfs count="0"/>
  <tableStyles count="0" defaultTableStyle="TableStyleMedium2" defaultPivotStyle="PivotStyleLight16"/>
  <colors>
    <mruColors>
      <color rgb="FFE7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sz="1100"/>
              <a:t>Demande de main-d'oeuvre (emplois directs et indirects) de la production d'électricité à 2050, par mode de production et phase de développement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autoTitleDeleted val="0"/>
    <c:plotArea>
      <c:layout/>
      <c:barChart>
        <c:barDir val="col"/>
        <c:grouping val="stacked"/>
        <c:varyColors val="0"/>
        <c:ser>
          <c:idx val="0"/>
          <c:order val="0"/>
          <c:tx>
            <c:strRef>
              <c:f>'Emploi Energie PTEF'!$E$143</c:f>
              <c:strCache>
                <c:ptCount val="1"/>
                <c:pt idx="0">
                  <c:v>Investissement</c:v>
                </c:pt>
              </c:strCache>
            </c:strRef>
          </c:tx>
          <c:spPr>
            <a:solidFill>
              <a:schemeClr val="accent3"/>
            </a:solidFill>
            <a:ln>
              <a:noFill/>
            </a:ln>
            <a:effectLst/>
          </c:spPr>
          <c:invertIfNegative val="0"/>
          <c:dLbls>
            <c:delete val="1"/>
          </c:dLbls>
          <c:cat>
            <c:strRef>
              <c:f>'Emploi Energie PTEF'!$A$144:$A$150</c:f>
              <c:strCache>
                <c:ptCount val="7"/>
                <c:pt idx="0">
                  <c:v>Nucléaire</c:v>
                </c:pt>
                <c:pt idx="1">
                  <c:v>Eolien terrestre</c:v>
                </c:pt>
                <c:pt idx="2">
                  <c:v>Eolien en mer</c:v>
                </c:pt>
                <c:pt idx="3">
                  <c:v>Photovoltaïque</c:v>
                </c:pt>
                <c:pt idx="4">
                  <c:v>Hydroélectricité</c:v>
                </c:pt>
                <c:pt idx="5">
                  <c:v>Bioénergie (biogaz)</c:v>
                </c:pt>
                <c:pt idx="6">
                  <c:v>Centrales thermiques à flamme</c:v>
                </c:pt>
              </c:strCache>
            </c:strRef>
          </c:cat>
          <c:val>
            <c:numRef>
              <c:f>'Emploi Energie PTEF'!$E$144:$E$150</c:f>
              <c:numCache>
                <c:formatCode>_-* #\ ##0\ _€_-;\-* #\ ##0\ _€_-;_-* "-"??\ _€_-;_-@_-</c:formatCode>
                <c:ptCount val="7"/>
                <c:pt idx="0">
                  <c:v>16500</c:v>
                </c:pt>
                <c:pt idx="1">
                  <c:v>5892.8326853887656</c:v>
                </c:pt>
                <c:pt idx="2">
                  <c:v>10118.102832235458</c:v>
                </c:pt>
                <c:pt idx="3">
                  <c:v>14179.096398141179</c:v>
                </c:pt>
                <c:pt idx="4">
                  <c:v>5294.1176470588234</c:v>
                </c:pt>
                <c:pt idx="5">
                  <c:v>0</c:v>
                </c:pt>
                <c:pt idx="6">
                  <c:v>0</c:v>
                </c:pt>
              </c:numCache>
            </c:numRef>
          </c:val>
          <c:extLst>
            <c:ext xmlns:c16="http://schemas.microsoft.com/office/drawing/2014/chart" uri="{C3380CC4-5D6E-409C-BE32-E72D297353CC}">
              <c16:uniqueId val="{00000000-48EC-444C-9264-78197FA289A9}"/>
            </c:ext>
          </c:extLst>
        </c:ser>
        <c:ser>
          <c:idx val="1"/>
          <c:order val="1"/>
          <c:tx>
            <c:strRef>
              <c:f>'Emploi Energie PTEF'!$F$143</c:f>
              <c:strCache>
                <c:ptCount val="1"/>
                <c:pt idx="0">
                  <c:v>Exploitation</c:v>
                </c:pt>
              </c:strCache>
            </c:strRef>
          </c:tx>
          <c:spPr>
            <a:solidFill>
              <a:schemeClr val="accent2"/>
            </a:solidFill>
            <a:ln>
              <a:noFill/>
            </a:ln>
            <a:effectLst/>
          </c:spPr>
          <c:invertIfNegative val="0"/>
          <c:dLbls>
            <c:dLbl>
              <c:idx val="0"/>
              <c:tx>
                <c:rich>
                  <a:bodyPr/>
                  <a:lstStyle/>
                  <a:p>
                    <a:fld id="{5E63569C-9413-4E66-9636-B9BA9ABCE47C}" type="CELLRANGE">
                      <a:rPr lang="en-US"/>
                      <a:pPr/>
                      <a:t>[PLAGECELL]</a:t>
                    </a:fld>
                    <a:endParaRPr lang="fr-FR"/>
                  </a:p>
                </c:rich>
              </c:tx>
              <c:dLblPos val="ctr"/>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6E1A-624B-9582-A94A3EC378D0}"/>
                </c:ext>
              </c:extLst>
            </c:dLbl>
            <c:dLbl>
              <c:idx val="1"/>
              <c:tx>
                <c:rich>
                  <a:bodyPr/>
                  <a:lstStyle/>
                  <a:p>
                    <a:fld id="{C4A66952-622A-419D-A236-669EFD7CC0CA}" type="CELLRANGE">
                      <a:rPr lang="fr-FR"/>
                      <a:pPr/>
                      <a:t>[PLAGECELL]</a:t>
                    </a:fld>
                    <a:endParaRPr lang="fr-FR"/>
                  </a:p>
                </c:rich>
              </c:tx>
              <c:dLblPos val="ctr"/>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6E1A-624B-9582-A94A3EC378D0}"/>
                </c:ext>
              </c:extLst>
            </c:dLbl>
            <c:dLbl>
              <c:idx val="2"/>
              <c:tx>
                <c:rich>
                  <a:bodyPr/>
                  <a:lstStyle/>
                  <a:p>
                    <a:fld id="{80D686A3-7658-457D-8E33-FDD5F436B798}" type="CELLRANGE">
                      <a:rPr lang="fr-FR"/>
                      <a:pPr/>
                      <a:t>[PLAGECELL]</a:t>
                    </a:fld>
                    <a:endParaRPr lang="fr-FR"/>
                  </a:p>
                </c:rich>
              </c:tx>
              <c:dLblPos val="ctr"/>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6E1A-624B-9582-A94A3EC378D0}"/>
                </c:ext>
              </c:extLst>
            </c:dLbl>
            <c:dLbl>
              <c:idx val="3"/>
              <c:tx>
                <c:rich>
                  <a:bodyPr/>
                  <a:lstStyle/>
                  <a:p>
                    <a:fld id="{4EE0FCA0-D19B-48E1-A698-1687E26B6E5D}" type="CELLRANGE">
                      <a:rPr lang="fr-FR"/>
                      <a:pPr/>
                      <a:t>[PLAGECELL]</a:t>
                    </a:fld>
                    <a:endParaRPr lang="fr-FR"/>
                  </a:p>
                </c:rich>
              </c:tx>
              <c:dLblPos val="ctr"/>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6E1A-624B-9582-A94A3EC378D0}"/>
                </c:ext>
              </c:extLst>
            </c:dLbl>
            <c:dLbl>
              <c:idx val="4"/>
              <c:tx>
                <c:rich>
                  <a:bodyPr/>
                  <a:lstStyle/>
                  <a:p>
                    <a:fld id="{580DFBEC-2E92-4077-927A-F9E17A8643EA}" type="CELLRANGE">
                      <a:rPr lang="fr-FR"/>
                      <a:pPr/>
                      <a:t>[PLAGECELL]</a:t>
                    </a:fld>
                    <a:endParaRPr lang="fr-FR"/>
                  </a:p>
                </c:rich>
              </c:tx>
              <c:dLblPos val="ctr"/>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6E1A-624B-9582-A94A3EC378D0}"/>
                </c:ext>
              </c:extLst>
            </c:dLbl>
            <c:dLbl>
              <c:idx val="5"/>
              <c:layout>
                <c:manualLayout>
                  <c:x val="-2.5125628140703518E-3"/>
                  <c:y val="-4.4044044044044189E-2"/>
                </c:manualLayout>
              </c:layout>
              <c:tx>
                <c:rich>
                  <a:bodyPr/>
                  <a:lstStyle/>
                  <a:p>
                    <a:fld id="{01CCBF97-C7E7-47CC-9FB3-2486ED6A71ED}" type="CELLRANGE">
                      <a:rPr lang="en-US"/>
                      <a:pPr/>
                      <a:t>[PLAGECELL]</a:t>
                    </a:fld>
                    <a:endParaRPr lang="fr-FR"/>
                  </a:p>
                </c:rich>
              </c:tx>
              <c:dLblPos val="ctr"/>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E1A-624B-9582-A94A3EC378D0}"/>
                </c:ext>
              </c:extLst>
            </c:dLbl>
            <c:dLbl>
              <c:idx val="6"/>
              <c:tx>
                <c:rich>
                  <a:bodyPr/>
                  <a:lstStyle/>
                  <a:p>
                    <a:fld id="{C30ACD98-B067-4AA9-83F1-B8EA70439937}" type="CELLRANGE">
                      <a:rPr lang="fr-FR"/>
                      <a:pPr/>
                      <a:t>[PLAGECELL]</a:t>
                    </a:fld>
                    <a:endParaRPr lang="fr-FR"/>
                  </a:p>
                </c:rich>
              </c:tx>
              <c:dLblPos val="ctr"/>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6E1A-624B-9582-A94A3EC378D0}"/>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2"/>
                    </a:solidFill>
                    <a:latin typeface="Arial" panose="020B0604020202020204" pitchFamily="34" charset="0"/>
                    <a:ea typeface="+mn-ea"/>
                    <a:cs typeface="Arial" panose="020B0604020202020204" pitchFamily="34" charset="0"/>
                  </a:defRPr>
                </a:pPr>
                <a:endParaRPr lang="fr-FR"/>
              </a:p>
            </c:txPr>
            <c:dLblPos val="ctr"/>
            <c:showLegendKey val="0"/>
            <c:showVal val="0"/>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'Emploi Energie PTEF'!$A$144:$A$150</c:f>
              <c:strCache>
                <c:ptCount val="7"/>
                <c:pt idx="0">
                  <c:v>Nucléaire</c:v>
                </c:pt>
                <c:pt idx="1">
                  <c:v>Eolien terrestre</c:v>
                </c:pt>
                <c:pt idx="2">
                  <c:v>Eolien en mer</c:v>
                </c:pt>
                <c:pt idx="3">
                  <c:v>Photovoltaïque</c:v>
                </c:pt>
                <c:pt idx="4">
                  <c:v>Hydroélectricité</c:v>
                </c:pt>
                <c:pt idx="5">
                  <c:v>Bioénergie (biogaz)</c:v>
                </c:pt>
                <c:pt idx="6">
                  <c:v>Centrales thermiques à flamme</c:v>
                </c:pt>
              </c:strCache>
            </c:strRef>
          </c:cat>
          <c:val>
            <c:numRef>
              <c:f>'Emploi Energie PTEF'!$F$144:$F$150</c:f>
              <c:numCache>
                <c:formatCode>_-* #\ ##0\ _€_-;\-* #\ ##0\ _€_-;_-* "-"??\ _€_-;_-@_-</c:formatCode>
                <c:ptCount val="7"/>
                <c:pt idx="0">
                  <c:v>107100</c:v>
                </c:pt>
                <c:pt idx="1">
                  <c:v>13218.218327578452</c:v>
                </c:pt>
                <c:pt idx="2">
                  <c:v>10601.160644871214</c:v>
                </c:pt>
                <c:pt idx="3">
                  <c:v>23262.73495739765</c:v>
                </c:pt>
                <c:pt idx="4">
                  <c:v>17647.058823529413</c:v>
                </c:pt>
                <c:pt idx="5">
                  <c:v>1974.2066441921629</c:v>
                </c:pt>
                <c:pt idx="6">
                  <c:v>293.01075268817203</c:v>
                </c:pt>
              </c:numCache>
            </c:numRef>
          </c:val>
          <c:extLst>
            <c:ext xmlns:c15="http://schemas.microsoft.com/office/drawing/2012/chart" uri="{02D57815-91ED-43cb-92C2-25804820EDAC}">
              <c15:datalabelsRange>
                <c15:f>'Emploi Energie PTEF'!$G$144:$G$150</c15:f>
                <c15:dlblRangeCache>
                  <c:ptCount val="7"/>
                  <c:pt idx="0">
                    <c:v> 123 600   </c:v>
                  </c:pt>
                  <c:pt idx="1">
                    <c:v> 19 100   </c:v>
                  </c:pt>
                  <c:pt idx="2">
                    <c:v> 20 700   </c:v>
                  </c:pt>
                  <c:pt idx="3">
                    <c:v> 37 400   </c:v>
                  </c:pt>
                  <c:pt idx="4">
                    <c:v> 22 900   </c:v>
                  </c:pt>
                  <c:pt idx="5">
                    <c:v> 2 000   </c:v>
                  </c:pt>
                  <c:pt idx="6">
                    <c:v> 300   </c:v>
                  </c:pt>
                </c15:dlblRangeCache>
              </c15:datalabelsRange>
            </c:ext>
            <c:ext xmlns:c16="http://schemas.microsoft.com/office/drawing/2014/chart" uri="{C3380CC4-5D6E-409C-BE32-E72D297353CC}">
              <c16:uniqueId val="{00000008-48EC-444C-9264-78197FA289A9}"/>
            </c:ext>
          </c:extLst>
        </c:ser>
        <c:dLbls>
          <c:dLblPos val="inEnd"/>
          <c:showLegendKey val="0"/>
          <c:showVal val="1"/>
          <c:showCatName val="0"/>
          <c:showSerName val="0"/>
          <c:showPercent val="0"/>
          <c:showBubbleSize val="0"/>
        </c:dLbls>
        <c:gapWidth val="150"/>
        <c:overlap val="100"/>
        <c:axId val="143797488"/>
        <c:axId val="143788240"/>
      </c:barChart>
      <c:catAx>
        <c:axId val="143797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43788240"/>
        <c:crosses val="autoZero"/>
        <c:auto val="1"/>
        <c:lblAlgn val="ctr"/>
        <c:lblOffset val="100"/>
        <c:noMultiLvlLbl val="0"/>
      </c:catAx>
      <c:valAx>
        <c:axId val="143788240"/>
        <c:scaling>
          <c:orientation val="minMax"/>
          <c:max val="140000"/>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43797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sz="1100"/>
              <a:t>Emplois actuels (directs et indirects) de la production d'électricité, par mode de production et phase de développement</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autoTitleDeleted val="0"/>
    <c:plotArea>
      <c:layout/>
      <c:barChart>
        <c:barDir val="col"/>
        <c:grouping val="stacked"/>
        <c:varyColors val="0"/>
        <c:ser>
          <c:idx val="0"/>
          <c:order val="0"/>
          <c:tx>
            <c:strRef>
              <c:f>'Emploi Energie PTEF'!$B$143</c:f>
              <c:strCache>
                <c:ptCount val="1"/>
                <c:pt idx="0">
                  <c:v>Investissement</c:v>
                </c:pt>
              </c:strCache>
            </c:strRef>
          </c:tx>
          <c:spPr>
            <a:solidFill>
              <a:schemeClr val="accent3"/>
            </a:solidFill>
            <a:ln>
              <a:noFill/>
            </a:ln>
            <a:effectLst/>
          </c:spPr>
          <c:invertIfNegative val="0"/>
          <c:cat>
            <c:strRef>
              <c:f>'Emploi Energie PTEF'!$A$144:$A$150</c:f>
              <c:strCache>
                <c:ptCount val="7"/>
                <c:pt idx="0">
                  <c:v>Nucléaire</c:v>
                </c:pt>
                <c:pt idx="1">
                  <c:v>Eolien terrestre</c:v>
                </c:pt>
                <c:pt idx="2">
                  <c:v>Eolien en mer</c:v>
                </c:pt>
                <c:pt idx="3">
                  <c:v>Photovoltaïque</c:v>
                </c:pt>
                <c:pt idx="4">
                  <c:v>Hydroélectricité</c:v>
                </c:pt>
                <c:pt idx="5">
                  <c:v>Bioénergie (biogaz)</c:v>
                </c:pt>
                <c:pt idx="6">
                  <c:v>Centrales thermiques à flamme</c:v>
                </c:pt>
              </c:strCache>
            </c:strRef>
          </c:cat>
          <c:val>
            <c:numRef>
              <c:f>'Emploi Energie PTEF'!$B$144:$B$150</c:f>
              <c:numCache>
                <c:formatCode>_-* #\ ##0\ _€_-;\-* #\ ##0\ _€_-;_-* "-"??\ _€_-;_-@_-</c:formatCode>
                <c:ptCount val="7"/>
                <c:pt idx="0">
                  <c:v>19900</c:v>
                </c:pt>
                <c:pt idx="1">
                  <c:v>7000</c:v>
                </c:pt>
                <c:pt idx="2">
                  <c:v>600</c:v>
                </c:pt>
                <c:pt idx="3">
                  <c:v>8000</c:v>
                </c:pt>
                <c:pt idx="4">
                  <c:v>4500</c:v>
                </c:pt>
                <c:pt idx="5">
                  <c:v>0</c:v>
                </c:pt>
                <c:pt idx="6">
                  <c:v>0</c:v>
                </c:pt>
              </c:numCache>
            </c:numRef>
          </c:val>
          <c:extLst>
            <c:ext xmlns:c16="http://schemas.microsoft.com/office/drawing/2014/chart" uri="{C3380CC4-5D6E-409C-BE32-E72D297353CC}">
              <c16:uniqueId val="{00000000-2DCD-8046-AC3A-4097E303F789}"/>
            </c:ext>
          </c:extLst>
        </c:ser>
        <c:ser>
          <c:idx val="1"/>
          <c:order val="1"/>
          <c:tx>
            <c:strRef>
              <c:f>'Emploi Energie PTEF'!$C$143</c:f>
              <c:strCache>
                <c:ptCount val="1"/>
                <c:pt idx="0">
                  <c:v>Exploitation</c:v>
                </c:pt>
              </c:strCache>
            </c:strRef>
          </c:tx>
          <c:spPr>
            <a:solidFill>
              <a:schemeClr val="accent2"/>
            </a:solidFill>
            <a:ln>
              <a:noFill/>
            </a:ln>
            <a:effectLst/>
          </c:spPr>
          <c:invertIfNegative val="0"/>
          <c:dLbls>
            <c:dLbl>
              <c:idx val="0"/>
              <c:tx>
                <c:rich>
                  <a:bodyPr/>
                  <a:lstStyle/>
                  <a:p>
                    <a:fld id="{2A0AE0CC-F2AA-4C93-9712-744AE5B0E956}" type="CELLRANGE">
                      <a:rPr lang="en-US"/>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213F-224B-B426-9499A567E0BB}"/>
                </c:ext>
              </c:extLst>
            </c:dLbl>
            <c:dLbl>
              <c:idx val="1"/>
              <c:tx>
                <c:rich>
                  <a:bodyPr/>
                  <a:lstStyle/>
                  <a:p>
                    <a:fld id="{6F210776-1AF3-46DA-89FB-7577C6E1DAEB}"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213F-224B-B426-9499A567E0BB}"/>
                </c:ext>
              </c:extLst>
            </c:dLbl>
            <c:dLbl>
              <c:idx val="2"/>
              <c:tx>
                <c:rich>
                  <a:bodyPr/>
                  <a:lstStyle/>
                  <a:p>
                    <a:fld id="{9B992FDF-49C1-4379-844C-90CC379BF188}"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213F-224B-B426-9499A567E0BB}"/>
                </c:ext>
              </c:extLst>
            </c:dLbl>
            <c:dLbl>
              <c:idx val="3"/>
              <c:tx>
                <c:rich>
                  <a:bodyPr/>
                  <a:lstStyle/>
                  <a:p>
                    <a:fld id="{20CA6438-1834-4ECE-8014-BD899BD3AF0A}"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213F-224B-B426-9499A567E0BB}"/>
                </c:ext>
              </c:extLst>
            </c:dLbl>
            <c:dLbl>
              <c:idx val="4"/>
              <c:tx>
                <c:rich>
                  <a:bodyPr/>
                  <a:lstStyle/>
                  <a:p>
                    <a:fld id="{E3BF7AEF-A9A7-4D58-A0BE-31678685077B}"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213F-224B-B426-9499A567E0BB}"/>
                </c:ext>
              </c:extLst>
            </c:dLbl>
            <c:dLbl>
              <c:idx val="5"/>
              <c:tx>
                <c:rich>
                  <a:bodyPr/>
                  <a:lstStyle/>
                  <a:p>
                    <a:fld id="{86F1DCD9-AFF5-4A43-BBCA-9398A5C078D9}"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213F-224B-B426-9499A567E0BB}"/>
                </c:ext>
              </c:extLst>
            </c:dLbl>
            <c:dLbl>
              <c:idx val="6"/>
              <c:tx>
                <c:rich>
                  <a:bodyPr/>
                  <a:lstStyle/>
                  <a:p>
                    <a:fld id="{02C6B29E-0A3D-423F-882A-619772AFE706}"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213F-224B-B426-9499A567E0BB}"/>
                </c:ext>
              </c:extLst>
            </c:dLbl>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2"/>
                    </a:solidFill>
                    <a:latin typeface="Arial" panose="020B0604020202020204" pitchFamily="34" charset="0"/>
                    <a:ea typeface="+mn-ea"/>
                    <a:cs typeface="Arial" panose="020B0604020202020204" pitchFamily="34" charset="0"/>
                  </a:defRPr>
                </a:pPr>
                <a:endParaRPr lang="fr-FR"/>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'Emploi Energie PTEF'!$A$144:$A$150</c:f>
              <c:strCache>
                <c:ptCount val="7"/>
                <c:pt idx="0">
                  <c:v>Nucléaire</c:v>
                </c:pt>
                <c:pt idx="1">
                  <c:v>Eolien terrestre</c:v>
                </c:pt>
                <c:pt idx="2">
                  <c:v>Eolien en mer</c:v>
                </c:pt>
                <c:pt idx="3">
                  <c:v>Photovoltaïque</c:v>
                </c:pt>
                <c:pt idx="4">
                  <c:v>Hydroélectricité</c:v>
                </c:pt>
                <c:pt idx="5">
                  <c:v>Bioénergie (biogaz)</c:v>
                </c:pt>
                <c:pt idx="6">
                  <c:v>Centrales thermiques à flamme</c:v>
                </c:pt>
              </c:strCache>
            </c:strRef>
          </c:cat>
          <c:val>
            <c:numRef>
              <c:f>'Emploi Energie PTEF'!$C$144:$C$150</c:f>
              <c:numCache>
                <c:formatCode>_-* #\ ##0\ _€_-;\-* #\ ##0\ _€_-;_-* "-"??\ _€_-;_-@_-</c:formatCode>
                <c:ptCount val="7"/>
                <c:pt idx="0">
                  <c:v>130000</c:v>
                </c:pt>
                <c:pt idx="1">
                  <c:v>3800</c:v>
                </c:pt>
                <c:pt idx="2">
                  <c:v>0</c:v>
                </c:pt>
                <c:pt idx="3">
                  <c:v>2900</c:v>
                </c:pt>
                <c:pt idx="4">
                  <c:v>15000</c:v>
                </c:pt>
                <c:pt idx="5">
                  <c:v>2400</c:v>
                </c:pt>
                <c:pt idx="6">
                  <c:v>10900</c:v>
                </c:pt>
              </c:numCache>
            </c:numRef>
          </c:val>
          <c:extLst>
            <c:ext xmlns:c15="http://schemas.microsoft.com/office/drawing/2012/chart" uri="{02D57815-91ED-43cb-92C2-25804820EDAC}">
              <c15:datalabelsRange>
                <c15:f>'Emploi Energie PTEF'!$D$144:$D$150</c15:f>
                <c15:dlblRangeCache>
                  <c:ptCount val="7"/>
                  <c:pt idx="0">
                    <c:v> 149 900   </c:v>
                  </c:pt>
                  <c:pt idx="1">
                    <c:v> 10 800   </c:v>
                  </c:pt>
                  <c:pt idx="2">
                    <c:v> 600   </c:v>
                  </c:pt>
                  <c:pt idx="3">
                    <c:v> 10 900   </c:v>
                  </c:pt>
                  <c:pt idx="4">
                    <c:v> 19 500   </c:v>
                  </c:pt>
                  <c:pt idx="5">
                    <c:v> 2 400   </c:v>
                  </c:pt>
                  <c:pt idx="6">
                    <c:v> 10 900   </c:v>
                  </c:pt>
                </c15:dlblRangeCache>
              </c15:datalabelsRange>
            </c:ext>
            <c:ext xmlns:c16="http://schemas.microsoft.com/office/drawing/2014/chart" uri="{C3380CC4-5D6E-409C-BE32-E72D297353CC}">
              <c16:uniqueId val="{00000008-2DCD-8046-AC3A-4097E303F789}"/>
            </c:ext>
          </c:extLst>
        </c:ser>
        <c:dLbls>
          <c:showLegendKey val="0"/>
          <c:showVal val="0"/>
          <c:showCatName val="0"/>
          <c:showSerName val="0"/>
          <c:showPercent val="0"/>
          <c:showBubbleSize val="0"/>
        </c:dLbls>
        <c:gapWidth val="150"/>
        <c:overlap val="100"/>
        <c:axId val="143790960"/>
        <c:axId val="143794768"/>
      </c:barChart>
      <c:catAx>
        <c:axId val="143790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43794768"/>
        <c:crosses val="autoZero"/>
        <c:auto val="1"/>
        <c:lblAlgn val="ctr"/>
        <c:lblOffset val="100"/>
        <c:noMultiLvlLbl val="0"/>
      </c:catAx>
      <c:valAx>
        <c:axId val="143794768"/>
        <c:scaling>
          <c:orientation val="minMax"/>
          <c:max val="140000"/>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437909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tx2"/>
              </a:solidFill>
              <a:ln w="19050">
                <a:solidFill>
                  <a:schemeClr val="lt1"/>
                </a:solidFill>
              </a:ln>
              <a:effectLst/>
            </c:spPr>
            <c:extLst>
              <c:ext xmlns:c16="http://schemas.microsoft.com/office/drawing/2014/chart" uri="{C3380CC4-5D6E-409C-BE32-E72D297353CC}">
                <c16:uniqueId val="{00000001-F37C-401D-A99B-82B8D0CB7E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37C-401D-A99B-82B8D0CB7E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37C-401D-A99B-82B8D0CB7E8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37C-401D-A99B-82B8D0CB7E85}"/>
              </c:ext>
            </c:extLst>
          </c:dPt>
          <c:dLbls>
            <c:dLbl>
              <c:idx val="3"/>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1"/>
              <c:showBubbleSize val="0"/>
              <c:extLst>
                <c:ext xmlns:c16="http://schemas.microsoft.com/office/drawing/2014/chart" uri="{C3380CC4-5D6E-409C-BE32-E72D297353CC}">
                  <c16:uniqueId val="{00000007-F37C-401D-A99B-82B8D0CB7E8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('Emploi Energie PTEF'!$A$52,'Emploi Energie PTEF'!$A$56:$A$58)</c:f>
              <c:strCache>
                <c:ptCount val="4"/>
                <c:pt idx="0">
                  <c:v>Production d'électricité</c:v>
                </c:pt>
                <c:pt idx="1">
                  <c:v>Transport</c:v>
                </c:pt>
                <c:pt idx="2">
                  <c:v>Distribution</c:v>
                </c:pt>
                <c:pt idx="3">
                  <c:v>Fourniture et acteurs de marché</c:v>
                </c:pt>
              </c:strCache>
            </c:strRef>
          </c:cat>
          <c:val>
            <c:numRef>
              <c:f>('Emploi Energie PTEF'!$B$52,'Emploi Energie PTEF'!$B$56:$B$58)</c:f>
              <c:numCache>
                <c:formatCode>#,##0</c:formatCode>
                <c:ptCount val="4"/>
                <c:pt idx="0">
                  <c:v>287000</c:v>
                </c:pt>
                <c:pt idx="1">
                  <c:v>14000</c:v>
                </c:pt>
                <c:pt idx="2">
                  <c:v>63000</c:v>
                </c:pt>
                <c:pt idx="3">
                  <c:v>14000</c:v>
                </c:pt>
              </c:numCache>
            </c:numRef>
          </c:val>
          <c:extLst>
            <c:ext xmlns:c16="http://schemas.microsoft.com/office/drawing/2014/chart" uri="{C3380CC4-5D6E-409C-BE32-E72D297353CC}">
              <c16:uniqueId val="{00000008-F37C-401D-A99B-82B8D0CB7E85}"/>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64608712745858221"/>
          <c:y val="0.13934845293359785"/>
          <c:w val="0.33726932191728459"/>
          <c:h val="0.807876622719462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152969</xdr:colOff>
      <xdr:row>153</xdr:row>
      <xdr:rowOff>141401</xdr:rowOff>
    </xdr:from>
    <xdr:to>
      <xdr:col>10</xdr:col>
      <xdr:colOff>573795</xdr:colOff>
      <xdr:row>177</xdr:row>
      <xdr:rowOff>22952</xdr:rowOff>
    </xdr:to>
    <xdr:graphicFrame macro="">
      <xdr:nvGraphicFramePr>
        <xdr:cNvPr id="4" name="Graphique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278099</xdr:colOff>
      <xdr:row>154</xdr:row>
      <xdr:rowOff>15534</xdr:rowOff>
    </xdr:from>
    <xdr:to>
      <xdr:col>4</xdr:col>
      <xdr:colOff>183614</xdr:colOff>
      <xdr:row>177</xdr:row>
      <xdr:rowOff>91808</xdr:rowOff>
    </xdr:to>
    <xdr:graphicFrame macro="">
      <xdr:nvGraphicFramePr>
        <xdr:cNvPr id="5" name="Graphique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1131163</xdr:colOff>
      <xdr:row>49</xdr:row>
      <xdr:rowOff>135538</xdr:rowOff>
    </xdr:from>
    <xdr:to>
      <xdr:col>9</xdr:col>
      <xdr:colOff>7650</xdr:colOff>
      <xdr:row>61</xdr:row>
      <xdr:rowOff>107109</xdr:rowOff>
    </xdr:to>
    <xdr:graphicFrame macro="">
      <xdr:nvGraphicFramePr>
        <xdr:cNvPr id="6" name="Graphique 5">
          <a:extLst>
            <a:ext uri="{FF2B5EF4-FFF2-40B4-BE49-F238E27FC236}">
              <a16:creationId xmlns:a16="http://schemas.microsoft.com/office/drawing/2014/main" id="{B07F92AC-82BB-4ECB-89CD-4B1C07A8B5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TSP">
      <a:dk1>
        <a:srgbClr val="000000"/>
      </a:dk1>
      <a:lt1>
        <a:srgbClr val="FFFFFF"/>
      </a:lt1>
      <a:dk2>
        <a:srgbClr val="00005A"/>
      </a:dk2>
      <a:lt2>
        <a:srgbClr val="FFFFFF"/>
      </a:lt2>
      <a:accent1>
        <a:srgbClr val="00005A"/>
      </a:accent1>
      <a:accent2>
        <a:srgbClr val="FF8200"/>
      </a:accent2>
      <a:accent3>
        <a:srgbClr val="FAB758"/>
      </a:accent3>
      <a:accent4>
        <a:srgbClr val="FFDC23"/>
      </a:accent4>
      <a:accent5>
        <a:srgbClr val="00CAFE"/>
      </a:accent5>
      <a:accent6>
        <a:srgbClr val="0028DC"/>
      </a:accent6>
      <a:hlink>
        <a:srgbClr val="FF8200"/>
      </a:hlink>
      <a:folHlink>
        <a:srgbClr val="FF82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C2289-252D-4242-A558-6B08D03AD7E8}">
  <dimension ref="A1:J23"/>
  <sheetViews>
    <sheetView workbookViewId="0">
      <selection activeCell="A7" sqref="A7"/>
    </sheetView>
  </sheetViews>
  <sheetFormatPr baseColWidth="10" defaultColWidth="10.81640625" defaultRowHeight="12.5" x14ac:dyDescent="0.25"/>
  <cols>
    <col min="1" max="1" width="19.7265625" style="6" customWidth="1"/>
    <col min="2" max="2" width="38.81640625" style="6" customWidth="1"/>
    <col min="3" max="16384" width="10.81640625" style="6"/>
  </cols>
  <sheetData>
    <row r="1" spans="1:10" ht="14" x14ac:dyDescent="0.3">
      <c r="A1" s="75" t="s">
        <v>0</v>
      </c>
      <c r="B1" s="75" t="s">
        <v>1</v>
      </c>
      <c r="C1" s="81"/>
      <c r="D1" s="81"/>
      <c r="E1" s="81"/>
      <c r="F1" s="81"/>
      <c r="G1" s="81"/>
      <c r="H1" s="81"/>
      <c r="I1" s="81"/>
      <c r="J1" s="81"/>
    </row>
    <row r="2" spans="1:10" x14ac:dyDescent="0.25">
      <c r="A2" s="76"/>
      <c r="B2" s="6" t="s">
        <v>2</v>
      </c>
    </row>
    <row r="3" spans="1:10" x14ac:dyDescent="0.25">
      <c r="A3" s="77"/>
      <c r="B3" s="6" t="s">
        <v>3</v>
      </c>
    </row>
    <row r="4" spans="1:10" x14ac:dyDescent="0.25">
      <c r="A4" s="78"/>
      <c r="B4" s="6" t="s">
        <v>4</v>
      </c>
    </row>
    <row r="5" spans="1:10" x14ac:dyDescent="0.25">
      <c r="A5" s="79"/>
      <c r="B5" s="6" t="s">
        <v>5</v>
      </c>
    </row>
    <row r="6" spans="1:10" x14ac:dyDescent="0.25">
      <c r="A6" s="80"/>
      <c r="B6" s="6" t="s">
        <v>6</v>
      </c>
    </row>
    <row r="8" spans="1:10" ht="14" x14ac:dyDescent="0.3">
      <c r="A8" s="75" t="s">
        <v>7</v>
      </c>
      <c r="B8" s="81"/>
      <c r="C8" s="81"/>
      <c r="D8" s="81"/>
      <c r="E8" s="81"/>
      <c r="F8" s="81"/>
      <c r="G8" s="81"/>
      <c r="H8" s="81"/>
      <c r="I8" s="81"/>
      <c r="J8" s="81"/>
    </row>
    <row r="9" spans="1:10" x14ac:dyDescent="0.25">
      <c r="A9" s="6" t="s">
        <v>8</v>
      </c>
    </row>
    <row r="10" spans="1:10" ht="13" x14ac:dyDescent="0.3">
      <c r="A10" s="6" t="s">
        <v>9</v>
      </c>
    </row>
    <row r="12" spans="1:10" ht="14" x14ac:dyDescent="0.3">
      <c r="A12" s="75" t="s">
        <v>10</v>
      </c>
      <c r="B12" s="81"/>
      <c r="C12" s="81"/>
      <c r="D12" s="81"/>
      <c r="E12" s="81"/>
      <c r="F12" s="81"/>
      <c r="G12" s="81"/>
      <c r="H12" s="81"/>
      <c r="I12" s="81"/>
      <c r="J12" s="81"/>
    </row>
    <row r="13" spans="1:10" x14ac:dyDescent="0.25">
      <c r="A13" s="6" t="s">
        <v>11</v>
      </c>
    </row>
    <row r="14" spans="1:10" ht="25" customHeight="1" x14ac:dyDescent="0.25">
      <c r="A14" s="143" t="s">
        <v>12</v>
      </c>
      <c r="B14" s="143"/>
      <c r="C14" s="143"/>
      <c r="D14" s="143"/>
      <c r="E14" s="143"/>
      <c r="F14" s="143"/>
      <c r="G14" s="143"/>
      <c r="H14" s="143"/>
      <c r="I14" s="143"/>
      <c r="J14" s="143"/>
    </row>
    <row r="15" spans="1:10" x14ac:dyDescent="0.25">
      <c r="A15" s="6" t="s">
        <v>13</v>
      </c>
    </row>
    <row r="17" spans="1:10" ht="14" x14ac:dyDescent="0.3">
      <c r="A17" s="75" t="s">
        <v>14</v>
      </c>
      <c r="B17" s="81"/>
      <c r="C17" s="81"/>
      <c r="D17" s="81"/>
      <c r="E17" s="81"/>
      <c r="F17" s="81"/>
      <c r="G17" s="81"/>
      <c r="H17" s="81"/>
      <c r="I17" s="81"/>
      <c r="J17" s="81"/>
    </row>
    <row r="18" spans="1:10" x14ac:dyDescent="0.25">
      <c r="A18" s="6" t="s">
        <v>15</v>
      </c>
    </row>
    <row r="19" spans="1:10" x14ac:dyDescent="0.25">
      <c r="A19" s="6" t="s">
        <v>16</v>
      </c>
    </row>
    <row r="20" spans="1:10" x14ac:dyDescent="0.25">
      <c r="A20" s="6" t="s">
        <v>17</v>
      </c>
    </row>
    <row r="22" spans="1:10" ht="14" x14ac:dyDescent="0.3">
      <c r="A22" s="75" t="s">
        <v>18</v>
      </c>
      <c r="B22" s="75"/>
      <c r="C22" s="81"/>
      <c r="D22" s="81"/>
      <c r="E22" s="81"/>
      <c r="F22" s="81"/>
      <c r="G22" s="81"/>
      <c r="H22" s="81"/>
      <c r="I22" s="81"/>
      <c r="J22" s="81"/>
    </row>
    <row r="23" spans="1:10" ht="54.65" customHeight="1" x14ac:dyDescent="0.25">
      <c r="A23" s="143" t="s">
        <v>19</v>
      </c>
      <c r="B23" s="143"/>
      <c r="C23" s="143"/>
      <c r="D23" s="143"/>
      <c r="E23" s="143"/>
      <c r="F23" s="143"/>
      <c r="G23" s="143"/>
      <c r="H23" s="143"/>
      <c r="I23" s="143"/>
      <c r="J23" s="143"/>
    </row>
  </sheetData>
  <mergeCells count="2">
    <mergeCell ref="A14:J14"/>
    <mergeCell ref="A23:J2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53"/>
  <sheetViews>
    <sheetView tabSelected="1" topLeftCell="A8" zoomScale="83" workbookViewId="0">
      <selection activeCell="D28" sqref="D28"/>
    </sheetView>
  </sheetViews>
  <sheetFormatPr baseColWidth="10" defaultColWidth="10.81640625" defaultRowHeight="12.5" x14ac:dyDescent="0.25"/>
  <cols>
    <col min="1" max="1" width="30.1796875" style="6" customWidth="1"/>
    <col min="2" max="2" width="18.81640625" style="6" customWidth="1"/>
    <col min="3" max="3" width="17.81640625" style="6" customWidth="1"/>
    <col min="4" max="5" width="16.1796875" style="6" customWidth="1"/>
    <col min="6" max="6" width="12.453125" style="6" bestFit="1" customWidth="1"/>
    <col min="7" max="7" width="17.453125" style="6" customWidth="1"/>
    <col min="8" max="9" width="13.453125" style="6" bestFit="1" customWidth="1"/>
    <col min="10" max="10" width="11.453125" style="6" bestFit="1" customWidth="1"/>
    <col min="11" max="12" width="10.81640625" style="6"/>
    <col min="13" max="13" width="26" style="6" customWidth="1"/>
    <col min="14" max="16384" width="10.81640625" style="6"/>
  </cols>
  <sheetData>
    <row r="1" spans="1:16" s="3" customFormat="1" ht="20.149999999999999" customHeight="1" x14ac:dyDescent="0.35">
      <c r="A1" s="83" t="s">
        <v>20</v>
      </c>
      <c r="B1" s="5"/>
      <c r="C1" s="5"/>
      <c r="D1" s="5"/>
      <c r="E1" s="5"/>
      <c r="F1" s="5"/>
      <c r="G1" s="5"/>
      <c r="H1" s="5"/>
      <c r="I1" s="5"/>
      <c r="J1" s="5"/>
      <c r="K1" s="5"/>
      <c r="L1" s="5"/>
      <c r="M1" s="5"/>
      <c r="N1" s="5"/>
      <c r="O1" s="5"/>
      <c r="P1" s="5"/>
    </row>
    <row r="2" spans="1:16" s="3" customFormat="1" x14ac:dyDescent="0.35">
      <c r="A2" s="3" t="s">
        <v>21</v>
      </c>
    </row>
    <row r="3" spans="1:16" s="3" customFormat="1" x14ac:dyDescent="0.35"/>
    <row r="4" spans="1:16" s="3" customFormat="1" ht="13" x14ac:dyDescent="0.35">
      <c r="A4" s="4" t="s">
        <v>22</v>
      </c>
      <c r="B4" s="4"/>
      <c r="C4" s="4"/>
      <c r="D4" s="4"/>
      <c r="E4" s="4"/>
      <c r="F4" s="4"/>
      <c r="G4" s="4"/>
      <c r="H4" s="4"/>
      <c r="I4" s="4"/>
      <c r="J4" s="4"/>
      <c r="K4" s="4"/>
      <c r="L4" s="4"/>
      <c r="M4" s="4"/>
      <c r="N4" s="4"/>
      <c r="O4" s="4"/>
      <c r="P4" s="4"/>
    </row>
    <row r="7" spans="1:16" ht="26" x14ac:dyDescent="0.25">
      <c r="A7" s="10" t="s">
        <v>23</v>
      </c>
      <c r="B7" s="134" t="s">
        <v>24</v>
      </c>
      <c r="C7" s="11" t="s">
        <v>25</v>
      </c>
      <c r="D7" s="12" t="s">
        <v>26</v>
      </c>
      <c r="E7" s="13" t="s">
        <v>27</v>
      </c>
    </row>
    <row r="8" spans="1:16" x14ac:dyDescent="0.25">
      <c r="A8" s="14" t="s">
        <v>28</v>
      </c>
      <c r="B8" s="15">
        <v>414.37945970543802</v>
      </c>
      <c r="C8" s="16">
        <v>0.71699999999999997</v>
      </c>
      <c r="D8" s="17">
        <v>63.13</v>
      </c>
      <c r="E8" s="18">
        <f t="shared" ref="E8:E13" si="0">B8*1000/(D8*24*365)</f>
        <v>0.74930447157571856</v>
      </c>
    </row>
    <row r="9" spans="1:16" x14ac:dyDescent="0.25">
      <c r="A9" s="14" t="s">
        <v>29</v>
      </c>
      <c r="B9" s="15">
        <v>29.474689602478854</v>
      </c>
      <c r="C9" s="16">
        <v>5.0999999999999997E-2</v>
      </c>
      <c r="D9" s="17">
        <v>15.1</v>
      </c>
      <c r="E9" s="18">
        <f t="shared" si="0"/>
        <v>0.22282719164836293</v>
      </c>
    </row>
    <row r="10" spans="1:16" x14ac:dyDescent="0.25">
      <c r="A10" s="14" t="s">
        <v>30</v>
      </c>
      <c r="B10" s="15">
        <v>0</v>
      </c>
      <c r="C10" s="16">
        <v>0</v>
      </c>
      <c r="D10" s="17">
        <v>0</v>
      </c>
      <c r="E10" s="18" t="s">
        <v>31</v>
      </c>
    </row>
    <row r="11" spans="1:16" x14ac:dyDescent="0.25">
      <c r="A11" s="14" t="s">
        <v>32</v>
      </c>
      <c r="B11" s="15">
        <v>10.980766714648986</v>
      </c>
      <c r="C11" s="16">
        <v>1.9E-2</v>
      </c>
      <c r="D11" s="17">
        <v>8.5299999999999994</v>
      </c>
      <c r="E11" s="18">
        <f t="shared" si="0"/>
        <v>0.14695336248974861</v>
      </c>
    </row>
    <row r="12" spans="1:16" x14ac:dyDescent="0.25">
      <c r="A12" s="14" t="s">
        <v>33</v>
      </c>
      <c r="B12" s="15">
        <v>72.241886280585433</v>
      </c>
      <c r="C12" s="16">
        <v>0.125</v>
      </c>
      <c r="D12" s="17">
        <v>25.5</v>
      </c>
      <c r="E12" s="18">
        <f t="shared" si="0"/>
        <v>0.32340355573724339</v>
      </c>
    </row>
    <row r="13" spans="1:16" x14ac:dyDescent="0.25">
      <c r="A13" s="14" t="s">
        <v>34</v>
      </c>
      <c r="B13" s="15">
        <v>9.2469614439149357</v>
      </c>
      <c r="C13" s="16">
        <v>1.6E-2</v>
      </c>
      <c r="D13" s="17">
        <v>2.02</v>
      </c>
      <c r="E13" s="18">
        <f t="shared" si="0"/>
        <v>0.52256891382493187</v>
      </c>
    </row>
    <row r="14" spans="1:16" x14ac:dyDescent="0.25">
      <c r="A14" s="14" t="s">
        <v>35</v>
      </c>
      <c r="B14" s="15">
        <v>41.611326497617213</v>
      </c>
      <c r="C14" s="16">
        <v>7.2000000000000008E-2</v>
      </c>
      <c r="D14" s="17">
        <v>18.600000000000001</v>
      </c>
      <c r="E14" s="18"/>
    </row>
    <row r="15" spans="1:16" ht="13" x14ac:dyDescent="0.3">
      <c r="A15" s="22" t="s">
        <v>36</v>
      </c>
      <c r="B15" s="23">
        <v>577.93509024468358</v>
      </c>
      <c r="C15" s="24">
        <v>1</v>
      </c>
      <c r="D15" s="25">
        <v>132.88</v>
      </c>
      <c r="E15" s="26"/>
    </row>
    <row r="16" spans="1:16" ht="13" x14ac:dyDescent="0.3">
      <c r="A16" s="30" t="s">
        <v>37</v>
      </c>
      <c r="B16" s="30"/>
      <c r="C16" s="31">
        <f>SUM(C9:C11,C13)</f>
        <v>8.5999999999999993E-2</v>
      </c>
    </row>
    <row r="17" spans="1:16" x14ac:dyDescent="0.25">
      <c r="B17" s="9"/>
      <c r="H17" s="8"/>
      <c r="I17" s="9"/>
    </row>
    <row r="18" spans="1:16" s="3" customFormat="1" ht="13" x14ac:dyDescent="0.35">
      <c r="A18" s="4" t="s">
        <v>38</v>
      </c>
      <c r="B18" s="4"/>
      <c r="C18" s="4"/>
      <c r="D18" s="4"/>
      <c r="E18" s="4"/>
      <c r="F18" s="4"/>
      <c r="G18" s="4"/>
      <c r="H18" s="4"/>
      <c r="I18" s="4"/>
      <c r="J18" s="4"/>
      <c r="K18" s="4"/>
      <c r="L18" s="4"/>
      <c r="M18" s="4"/>
      <c r="N18" s="4"/>
      <c r="O18" s="4"/>
      <c r="P18" s="4"/>
    </row>
    <row r="19" spans="1:16" x14ac:dyDescent="0.25">
      <c r="B19" s="9"/>
      <c r="H19" s="8"/>
      <c r="I19" s="9"/>
    </row>
    <row r="20" spans="1:16" ht="26" x14ac:dyDescent="0.3">
      <c r="A20" s="32" t="s">
        <v>39</v>
      </c>
      <c r="B20" s="33">
        <v>610</v>
      </c>
      <c r="C20" s="136"/>
      <c r="D20" s="137"/>
      <c r="H20" s="8"/>
      <c r="I20" s="9"/>
    </row>
    <row r="21" spans="1:16" x14ac:dyDescent="0.25">
      <c r="B21" s="9"/>
      <c r="H21" s="8"/>
      <c r="I21" s="9"/>
    </row>
    <row r="22" spans="1:16" ht="13" x14ac:dyDescent="0.3">
      <c r="G22" s="7"/>
      <c r="H22" s="8"/>
      <c r="I22" s="9"/>
    </row>
    <row r="23" spans="1:16" ht="26" x14ac:dyDescent="0.25">
      <c r="A23" s="41" t="s">
        <v>40</v>
      </c>
      <c r="B23" s="12" t="s">
        <v>24</v>
      </c>
      <c r="C23" s="11" t="s">
        <v>25</v>
      </c>
      <c r="D23" s="12" t="s">
        <v>41</v>
      </c>
      <c r="E23" s="13" t="s">
        <v>27</v>
      </c>
      <c r="H23" s="8"/>
      <c r="I23" s="9"/>
    </row>
    <row r="24" spans="1:16" x14ac:dyDescent="0.25">
      <c r="A24" s="14" t="s">
        <v>28</v>
      </c>
      <c r="B24" s="15">
        <v>328</v>
      </c>
      <c r="C24" s="34">
        <v>0.53770179212811287</v>
      </c>
      <c r="D24" s="35">
        <v>51</v>
      </c>
      <c r="E24" s="36">
        <v>0.73417494851822007</v>
      </c>
    </row>
    <row r="25" spans="1:16" x14ac:dyDescent="0.25">
      <c r="A25" s="14" t="s">
        <v>29</v>
      </c>
      <c r="B25" s="15">
        <v>72.280640760485568</v>
      </c>
      <c r="C25" s="34">
        <v>0.11849216485695553</v>
      </c>
      <c r="D25" s="35">
        <v>35.724914398860683</v>
      </c>
      <c r="E25" s="36">
        <v>0.2309652755654667</v>
      </c>
    </row>
    <row r="26" spans="1:16" x14ac:dyDescent="0.25">
      <c r="A26" s="14" t="s">
        <v>30</v>
      </c>
      <c r="B26" s="15">
        <v>64.803333095607741</v>
      </c>
      <c r="C26" s="34">
        <v>0.10623435469933942</v>
      </c>
      <c r="D26" s="35">
        <v>18.277863180812439</v>
      </c>
      <c r="E26" s="36">
        <v>0.4047322540473226</v>
      </c>
    </row>
    <row r="27" spans="1:16" x14ac:dyDescent="0.25">
      <c r="A27" s="14" t="s">
        <v>32</v>
      </c>
      <c r="B27" s="15">
        <v>71.449828797721352</v>
      </c>
      <c r="C27" s="34">
        <v>0.11713018595055372</v>
      </c>
      <c r="D27" s="35">
        <v>58.156837393494122</v>
      </c>
      <c r="E27" s="36">
        <v>0.14024787997390739</v>
      </c>
    </row>
    <row r="28" spans="1:16" x14ac:dyDescent="0.25">
      <c r="A28" s="14" t="s">
        <v>33</v>
      </c>
      <c r="B28" s="15">
        <v>63</v>
      </c>
      <c r="C28" s="34">
        <v>0.10327808812216802</v>
      </c>
      <c r="D28" s="35">
        <v>30</v>
      </c>
      <c r="E28" s="36">
        <v>0.32689912826899126</v>
      </c>
    </row>
    <row r="29" spans="1:16" x14ac:dyDescent="0.25">
      <c r="A29" s="14" t="s">
        <v>34</v>
      </c>
      <c r="B29" s="15">
        <v>12</v>
      </c>
      <c r="C29" s="34">
        <v>0.02</v>
      </c>
      <c r="D29" s="15">
        <v>1.6616239255284038</v>
      </c>
      <c r="E29" s="36">
        <v>0.68493150684931514</v>
      </c>
    </row>
    <row r="30" spans="1:16" x14ac:dyDescent="0.25">
      <c r="A30" s="14" t="s">
        <v>35</v>
      </c>
      <c r="B30" s="15">
        <v>0.5</v>
      </c>
      <c r="C30" s="34">
        <v>8.1966736604895259E-4</v>
      </c>
      <c r="D30" s="15">
        <v>0.5</v>
      </c>
      <c r="E30" s="37">
        <v>0.11415525114155251</v>
      </c>
    </row>
    <row r="31" spans="1:16" ht="13" x14ac:dyDescent="0.3">
      <c r="A31" s="22" t="s">
        <v>36</v>
      </c>
      <c r="B31" s="141">
        <f>SUM(B24:B30)</f>
        <v>612.03380265381463</v>
      </c>
      <c r="C31" s="140">
        <f>SUM(C24:C30)</f>
        <v>1.0036562531231785</v>
      </c>
      <c r="D31" s="142">
        <f>SUM(D24:D30)</f>
        <v>195.32123889869564</v>
      </c>
      <c r="E31" s="38"/>
      <c r="G31" s="7"/>
      <c r="H31" s="117"/>
      <c r="I31" s="117"/>
      <c r="J31" s="115"/>
    </row>
    <row r="32" spans="1:16" ht="13" x14ac:dyDescent="0.3">
      <c r="A32" s="30" t="s">
        <v>42</v>
      </c>
      <c r="B32" s="39">
        <f>B31-B24-B28-B30</f>
        <v>220.53380265381463</v>
      </c>
      <c r="C32" s="31"/>
      <c r="H32" s="8"/>
      <c r="I32" s="9"/>
    </row>
    <row r="33" spans="1:16" ht="26" x14ac:dyDescent="0.3">
      <c r="A33" s="138" t="s">
        <v>43</v>
      </c>
      <c r="B33" s="135">
        <f>(B31-B15)/B15</f>
        <v>5.9000937968128032E-2</v>
      </c>
      <c r="C33" s="31"/>
      <c r="H33" s="8"/>
      <c r="I33" s="9"/>
    </row>
    <row r="34" spans="1:16" x14ac:dyDescent="0.25">
      <c r="B34" s="9"/>
      <c r="H34" s="8"/>
      <c r="I34" s="9"/>
    </row>
    <row r="35" spans="1:16" ht="13" x14ac:dyDescent="0.3">
      <c r="A35" s="7" t="s">
        <v>44</v>
      </c>
      <c r="B35" s="9"/>
      <c r="H35" s="8"/>
      <c r="I35" s="9"/>
    </row>
    <row r="36" spans="1:16" ht="14.5" customHeight="1" x14ac:dyDescent="0.25">
      <c r="A36" s="150" t="s">
        <v>45</v>
      </c>
      <c r="B36" s="151"/>
      <c r="H36" s="8"/>
      <c r="I36" s="9"/>
    </row>
    <row r="37" spans="1:16" x14ac:dyDescent="0.25">
      <c r="A37" s="14" t="s">
        <v>29</v>
      </c>
      <c r="B37" s="132">
        <v>0.76819545591705796</v>
      </c>
      <c r="H37" s="8"/>
      <c r="I37" s="9"/>
    </row>
    <row r="38" spans="1:16" x14ac:dyDescent="0.25">
      <c r="A38" s="14" t="s">
        <v>30</v>
      </c>
      <c r="B38" s="132">
        <v>0.6689438545223485</v>
      </c>
      <c r="H38" s="8"/>
      <c r="I38" s="9"/>
    </row>
    <row r="39" spans="1:16" x14ac:dyDescent="0.25">
      <c r="A39" s="42" t="s">
        <v>32</v>
      </c>
      <c r="B39" s="133">
        <v>1.8238148617918883</v>
      </c>
      <c r="H39" s="8"/>
      <c r="I39" s="9"/>
    </row>
    <row r="40" spans="1:16" x14ac:dyDescent="0.25">
      <c r="B40" s="9"/>
      <c r="H40" s="8"/>
      <c r="I40" s="9"/>
    </row>
    <row r="41" spans="1:16" ht="26.15" customHeight="1" x14ac:dyDescent="0.25">
      <c r="A41" s="152" t="s">
        <v>46</v>
      </c>
      <c r="B41" s="153"/>
      <c r="H41" s="8"/>
      <c r="I41" s="9"/>
    </row>
    <row r="42" spans="1:16" x14ac:dyDescent="0.25">
      <c r="A42" s="42" t="s">
        <v>28</v>
      </c>
      <c r="B42" s="43">
        <v>14</v>
      </c>
      <c r="C42" s="6" t="s">
        <v>47</v>
      </c>
      <c r="H42" s="8"/>
      <c r="I42" s="9"/>
    </row>
    <row r="43" spans="1:16" x14ac:dyDescent="0.25">
      <c r="B43" s="9"/>
      <c r="H43" s="8"/>
      <c r="I43" s="9"/>
    </row>
    <row r="44" spans="1:16" ht="26" x14ac:dyDescent="0.3">
      <c r="A44" s="139" t="s">
        <v>48</v>
      </c>
      <c r="B44" s="89">
        <v>28</v>
      </c>
      <c r="H44" s="8"/>
      <c r="I44" s="9"/>
    </row>
    <row r="45" spans="1:16" x14ac:dyDescent="0.25">
      <c r="B45" s="9"/>
      <c r="H45" s="8"/>
      <c r="I45" s="9"/>
    </row>
    <row r="46" spans="1:16" s="2" customFormat="1" ht="20.149999999999999" customHeight="1" x14ac:dyDescent="0.35">
      <c r="A46" s="83" t="s">
        <v>49</v>
      </c>
      <c r="B46" s="1"/>
      <c r="C46" s="1"/>
      <c r="D46" s="1"/>
      <c r="E46" s="1"/>
      <c r="F46" s="1"/>
      <c r="G46" s="1"/>
      <c r="H46" s="1"/>
      <c r="I46" s="1"/>
      <c r="J46" s="1"/>
      <c r="K46" s="1"/>
      <c r="L46" s="1"/>
      <c r="M46" s="1"/>
      <c r="N46" s="1"/>
      <c r="O46" s="1"/>
      <c r="P46" s="1"/>
    </row>
    <row r="47" spans="1:16" s="2" customFormat="1" ht="42.65" customHeight="1" x14ac:dyDescent="0.35">
      <c r="A47" s="143" t="s">
        <v>50</v>
      </c>
      <c r="B47" s="143"/>
      <c r="C47" s="143"/>
      <c r="D47" s="143"/>
      <c r="E47" s="143"/>
      <c r="F47" s="143"/>
      <c r="G47" s="143"/>
    </row>
    <row r="48" spans="1:16" s="2" customFormat="1" ht="19" customHeight="1" x14ac:dyDescent="0.35">
      <c r="A48" s="143" t="s">
        <v>51</v>
      </c>
      <c r="B48" s="143"/>
      <c r="C48" s="143"/>
      <c r="D48" s="143"/>
      <c r="E48" s="143"/>
      <c r="F48" s="143"/>
      <c r="G48" s="143"/>
    </row>
    <row r="49" spans="1:16" s="44" customFormat="1" ht="11.5" x14ac:dyDescent="0.25">
      <c r="B49" s="45"/>
      <c r="H49" s="46"/>
      <c r="I49" s="45"/>
    </row>
    <row r="50" spans="1:16" s="3" customFormat="1" ht="13" x14ac:dyDescent="0.35">
      <c r="A50" s="4" t="s">
        <v>52</v>
      </c>
      <c r="B50" s="4"/>
      <c r="C50" s="4"/>
      <c r="D50" s="4"/>
      <c r="E50" s="4"/>
      <c r="F50" s="4"/>
      <c r="G50" s="4"/>
      <c r="H50" s="4"/>
      <c r="I50" s="4"/>
      <c r="J50" s="4"/>
      <c r="K50" s="4"/>
      <c r="L50" s="4"/>
      <c r="M50" s="4"/>
      <c r="N50" s="4"/>
      <c r="O50" s="4"/>
      <c r="P50" s="4"/>
    </row>
    <row r="51" spans="1:16" s="44" customFormat="1" ht="12" x14ac:dyDescent="0.25">
      <c r="A51" s="60"/>
      <c r="B51" s="61" t="s">
        <v>53</v>
      </c>
      <c r="C51" s="59" t="s">
        <v>54</v>
      </c>
    </row>
    <row r="52" spans="1:16" s="44" customFormat="1" ht="11.5" x14ac:dyDescent="0.25">
      <c r="A52" s="47" t="s">
        <v>55</v>
      </c>
      <c r="B52" s="63">
        <v>287000</v>
      </c>
    </row>
    <row r="53" spans="1:16" s="49" customFormat="1" ht="24" x14ac:dyDescent="0.3">
      <c r="A53" s="48" t="s">
        <v>56</v>
      </c>
      <c r="B53" s="64">
        <v>40000</v>
      </c>
      <c r="C53" s="49" t="s">
        <v>57</v>
      </c>
    </row>
    <row r="54" spans="1:16" s="49" customFormat="1" ht="24" x14ac:dyDescent="0.3">
      <c r="A54" s="48" t="s">
        <v>58</v>
      </c>
      <c r="B54" s="64">
        <v>165000</v>
      </c>
    </row>
    <row r="55" spans="1:16" s="49" customFormat="1" ht="24" x14ac:dyDescent="0.3">
      <c r="A55" s="48" t="s">
        <v>59</v>
      </c>
      <c r="B55" s="64">
        <v>83000</v>
      </c>
    </row>
    <row r="56" spans="1:16" s="44" customFormat="1" ht="11.5" x14ac:dyDescent="0.25">
      <c r="A56" s="50" t="s">
        <v>60</v>
      </c>
      <c r="B56" s="65">
        <v>14000</v>
      </c>
    </row>
    <row r="57" spans="1:16" s="44" customFormat="1" ht="11.5" x14ac:dyDescent="0.25">
      <c r="A57" s="50" t="s">
        <v>61</v>
      </c>
      <c r="B57" s="65">
        <v>63000</v>
      </c>
    </row>
    <row r="58" spans="1:16" s="44" customFormat="1" ht="11.5" x14ac:dyDescent="0.25">
      <c r="A58" s="50" t="s">
        <v>62</v>
      </c>
      <c r="B58" s="65">
        <v>14000</v>
      </c>
    </row>
    <row r="59" spans="1:16" s="44" customFormat="1" ht="11.5" x14ac:dyDescent="0.25">
      <c r="A59" s="51" t="s">
        <v>63</v>
      </c>
      <c r="B59" s="52">
        <f>SUM(B52,B56:B58)</f>
        <v>378000</v>
      </c>
      <c r="C59" s="53"/>
    </row>
    <row r="60" spans="1:16" s="44" customFormat="1" ht="11.5" x14ac:dyDescent="0.25">
      <c r="A60" s="54"/>
      <c r="B60" s="55"/>
    </row>
    <row r="61" spans="1:16" s="3" customFormat="1" ht="13" x14ac:dyDescent="0.35">
      <c r="A61" s="82" t="s">
        <v>64</v>
      </c>
      <c r="B61" s="82"/>
      <c r="C61" s="82"/>
      <c r="D61" s="82"/>
      <c r="E61" s="82"/>
      <c r="F61" s="82"/>
      <c r="G61" s="82"/>
      <c r="H61" s="82"/>
      <c r="I61" s="82"/>
      <c r="J61" s="82"/>
      <c r="K61" s="82"/>
      <c r="L61" s="82"/>
      <c r="M61" s="82"/>
      <c r="N61" s="82"/>
      <c r="O61" s="82"/>
      <c r="P61" s="82"/>
    </row>
    <row r="62" spans="1:16" s="44" customFormat="1" ht="11.5" x14ac:dyDescent="0.25">
      <c r="A62" s="54"/>
      <c r="B62" s="55"/>
    </row>
    <row r="63" spans="1:16" s="3" customFormat="1" ht="13" x14ac:dyDescent="0.35">
      <c r="A63" s="82" t="s">
        <v>65</v>
      </c>
      <c r="B63" s="82"/>
      <c r="C63" s="82"/>
      <c r="D63" s="82"/>
      <c r="E63" s="82"/>
      <c r="F63" s="82"/>
      <c r="G63" s="82"/>
      <c r="H63" s="82"/>
      <c r="I63" s="82"/>
      <c r="J63" s="82"/>
      <c r="K63" s="82"/>
      <c r="L63" s="82"/>
      <c r="M63" s="82"/>
      <c r="N63" s="82"/>
      <c r="O63" s="82"/>
      <c r="P63" s="82"/>
    </row>
    <row r="64" spans="1:16" s="44" customFormat="1" ht="11.5" x14ac:dyDescent="0.25">
      <c r="A64" s="56"/>
      <c r="B64" s="99" t="s">
        <v>53</v>
      </c>
      <c r="H64" s="55"/>
    </row>
    <row r="65" spans="1:16" s="44" customFormat="1" ht="11.5" x14ac:dyDescent="0.25">
      <c r="A65" s="56" t="s">
        <v>66</v>
      </c>
      <c r="B65" s="63">
        <v>4600</v>
      </c>
    </row>
    <row r="66" spans="1:16" s="44" customFormat="1" ht="11.5" x14ac:dyDescent="0.25">
      <c r="A66" s="57" t="s">
        <v>29</v>
      </c>
      <c r="B66" s="65">
        <v>7000</v>
      </c>
    </row>
    <row r="67" spans="1:16" s="44" customFormat="1" ht="11.5" x14ac:dyDescent="0.25">
      <c r="A67" s="57" t="s">
        <v>67</v>
      </c>
      <c r="B67" s="65">
        <v>8000</v>
      </c>
      <c r="H67" s="55"/>
    </row>
    <row r="68" spans="1:16" s="44" customFormat="1" ht="11.5" x14ac:dyDescent="0.25">
      <c r="A68" s="57" t="s">
        <v>68</v>
      </c>
      <c r="B68" s="65">
        <v>4500</v>
      </c>
    </row>
    <row r="69" spans="1:16" s="44" customFormat="1" ht="23" x14ac:dyDescent="0.25">
      <c r="A69" s="57" t="s">
        <v>69</v>
      </c>
      <c r="B69" s="84">
        <f>B72-SUM(B65:B68)</f>
        <v>15900</v>
      </c>
    </row>
    <row r="70" spans="1:16" s="44" customFormat="1" ht="12" x14ac:dyDescent="0.3">
      <c r="A70" s="85" t="s">
        <v>70</v>
      </c>
      <c r="B70" s="84">
        <f>nuc_eolmer_invest_actu-B71</f>
        <v>15300</v>
      </c>
    </row>
    <row r="71" spans="1:16" s="44" customFormat="1" ht="24" x14ac:dyDescent="0.3">
      <c r="A71" s="100" t="s">
        <v>71</v>
      </c>
      <c r="B71" s="101">
        <v>600</v>
      </c>
      <c r="C71" s="44" t="s">
        <v>72</v>
      </c>
      <c r="D71" s="44" t="s">
        <v>73</v>
      </c>
    </row>
    <row r="72" spans="1:16" s="44" customFormat="1" ht="11.5" x14ac:dyDescent="0.25">
      <c r="A72" s="58" t="s">
        <v>74</v>
      </c>
      <c r="B72" s="52">
        <f>B53</f>
        <v>40000</v>
      </c>
    </row>
    <row r="73" spans="1:16" s="44" customFormat="1" ht="11.5" x14ac:dyDescent="0.25">
      <c r="A73" s="54"/>
      <c r="B73" s="55"/>
    </row>
    <row r="74" spans="1:16" s="3" customFormat="1" ht="13" x14ac:dyDescent="0.35">
      <c r="A74" s="82" t="s">
        <v>75</v>
      </c>
      <c r="B74" s="82"/>
      <c r="C74" s="82"/>
      <c r="D74" s="82"/>
      <c r="E74" s="82"/>
      <c r="F74" s="82"/>
      <c r="G74" s="82"/>
      <c r="H74" s="82"/>
      <c r="I74" s="82"/>
      <c r="J74" s="82"/>
      <c r="K74" s="82"/>
      <c r="L74" s="82"/>
      <c r="M74" s="82"/>
      <c r="N74" s="82"/>
      <c r="O74" s="82"/>
      <c r="P74" s="82"/>
    </row>
    <row r="75" spans="1:16" s="44" customFormat="1" ht="11.5" x14ac:dyDescent="0.25">
      <c r="A75" s="62"/>
      <c r="B75" s="61" t="s">
        <v>53</v>
      </c>
    </row>
    <row r="76" spans="1:16" s="44" customFormat="1" ht="23" x14ac:dyDescent="0.25">
      <c r="A76" s="47" t="s">
        <v>76</v>
      </c>
      <c r="B76" s="63">
        <v>130000</v>
      </c>
    </row>
    <row r="77" spans="1:16" s="44" customFormat="1" ht="11.5" x14ac:dyDescent="0.25">
      <c r="A77" s="50" t="s">
        <v>29</v>
      </c>
      <c r="B77" s="65">
        <v>3800</v>
      </c>
    </row>
    <row r="78" spans="1:16" s="44" customFormat="1" ht="11.5" x14ac:dyDescent="0.25">
      <c r="A78" s="50" t="s">
        <v>30</v>
      </c>
      <c r="B78" s="104">
        <v>0</v>
      </c>
    </row>
    <row r="79" spans="1:16" s="44" customFormat="1" ht="11.5" x14ac:dyDescent="0.25">
      <c r="A79" s="50" t="s">
        <v>67</v>
      </c>
      <c r="B79" s="65">
        <v>2900</v>
      </c>
    </row>
    <row r="80" spans="1:16" s="44" customFormat="1" ht="11.5" x14ac:dyDescent="0.25">
      <c r="A80" s="50" t="s">
        <v>68</v>
      </c>
      <c r="B80" s="65">
        <v>15000</v>
      </c>
    </row>
    <row r="81" spans="1:16" s="44" customFormat="1" ht="34.5" x14ac:dyDescent="0.25">
      <c r="A81" s="50" t="s">
        <v>77</v>
      </c>
      <c r="B81" s="84">
        <f>B83-SUM(B76:B80)</f>
        <v>13300</v>
      </c>
    </row>
    <row r="82" spans="1:16" s="44" customFormat="1" ht="13" x14ac:dyDescent="0.3">
      <c r="A82" s="48" t="s">
        <v>78</v>
      </c>
      <c r="B82" s="106">
        <v>2400</v>
      </c>
      <c r="C82" s="105" t="s">
        <v>79</v>
      </c>
    </row>
    <row r="83" spans="1:16" s="44" customFormat="1" ht="23" x14ac:dyDescent="0.25">
      <c r="A83" s="51" t="s">
        <v>80</v>
      </c>
      <c r="B83" s="52">
        <f>B54</f>
        <v>165000</v>
      </c>
      <c r="C83" s="53"/>
      <c r="G83" s="53"/>
    </row>
    <row r="84" spans="1:16" s="44" customFormat="1" ht="11.5" x14ac:dyDescent="0.25">
      <c r="A84" s="102"/>
      <c r="B84" s="103"/>
      <c r="C84" s="53"/>
      <c r="G84" s="53"/>
    </row>
    <row r="85" spans="1:16" s="44" customFormat="1" ht="11.5" x14ac:dyDescent="0.25">
      <c r="A85" s="54"/>
      <c r="B85" s="55"/>
    </row>
    <row r="86" spans="1:16" s="3" customFormat="1" ht="13" x14ac:dyDescent="0.35">
      <c r="A86" s="82" t="s">
        <v>81</v>
      </c>
      <c r="B86" s="82"/>
      <c r="C86" s="82"/>
      <c r="D86" s="82"/>
      <c r="E86" s="82"/>
      <c r="F86" s="82"/>
      <c r="G86" s="82"/>
      <c r="H86" s="82"/>
      <c r="I86" s="82"/>
      <c r="J86" s="82"/>
      <c r="K86" s="82"/>
      <c r="L86" s="82"/>
      <c r="M86" s="82"/>
      <c r="N86" s="82"/>
      <c r="O86" s="82"/>
      <c r="P86" s="82"/>
    </row>
    <row r="87" spans="1:16" s="44" customFormat="1" ht="34.5" x14ac:dyDescent="0.25">
      <c r="A87" s="66"/>
      <c r="B87" s="69" t="s">
        <v>82</v>
      </c>
    </row>
    <row r="88" spans="1:16" s="44" customFormat="1" ht="11.5" x14ac:dyDescent="0.25">
      <c r="A88" s="70" t="s">
        <v>28</v>
      </c>
      <c r="B88" s="71"/>
    </row>
    <row r="89" spans="1:16" s="44" customFormat="1" ht="11.5" x14ac:dyDescent="0.25">
      <c r="A89" s="50" t="s">
        <v>83</v>
      </c>
      <c r="B89" s="65">
        <v>200</v>
      </c>
    </row>
    <row r="90" spans="1:16" s="44" customFormat="1" ht="23" x14ac:dyDescent="0.25">
      <c r="A90" s="50" t="s">
        <v>84</v>
      </c>
      <c r="B90" s="65">
        <v>21</v>
      </c>
    </row>
    <row r="91" spans="1:16" s="44" customFormat="1" ht="12" x14ac:dyDescent="0.3">
      <c r="A91" s="67" t="s">
        <v>85</v>
      </c>
      <c r="B91" s="72">
        <v>-0.85</v>
      </c>
      <c r="C91" s="49" t="s">
        <v>86</v>
      </c>
    </row>
    <row r="92" spans="1:16" s="44" customFormat="1" ht="11.5" x14ac:dyDescent="0.25">
      <c r="A92" s="70" t="s">
        <v>29</v>
      </c>
      <c r="B92" s="71"/>
    </row>
    <row r="93" spans="1:16" s="44" customFormat="1" ht="11.5" x14ac:dyDescent="0.25">
      <c r="A93" s="50" t="s">
        <v>87</v>
      </c>
      <c r="B93" s="65">
        <v>80</v>
      </c>
    </row>
    <row r="94" spans="1:16" s="44" customFormat="1" ht="11.5" x14ac:dyDescent="0.25">
      <c r="A94" s="50" t="s">
        <v>88</v>
      </c>
      <c r="B94" s="73">
        <v>3.7</v>
      </c>
    </row>
    <row r="95" spans="1:16" s="44" customFormat="1" ht="11.5" x14ac:dyDescent="0.25">
      <c r="A95" s="70" t="s">
        <v>89</v>
      </c>
      <c r="B95" s="71"/>
    </row>
    <row r="96" spans="1:16" s="44" customFormat="1" ht="11.5" x14ac:dyDescent="0.25">
      <c r="A96" s="50" t="s">
        <v>87</v>
      </c>
      <c r="B96" s="65">
        <v>155</v>
      </c>
    </row>
    <row r="97" spans="1:16" s="44" customFormat="1" ht="11.5" x14ac:dyDescent="0.25">
      <c r="A97" s="50" t="s">
        <v>88</v>
      </c>
      <c r="B97" s="73">
        <v>5.8</v>
      </c>
    </row>
    <row r="98" spans="1:16" s="44" customFormat="1" ht="11.5" x14ac:dyDescent="0.25">
      <c r="A98" s="70" t="s">
        <v>67</v>
      </c>
      <c r="B98" s="71"/>
    </row>
    <row r="99" spans="1:16" s="44" customFormat="1" ht="11.5" x14ac:dyDescent="0.25">
      <c r="A99" s="50" t="s">
        <v>90</v>
      </c>
      <c r="B99" s="65">
        <v>80</v>
      </c>
    </row>
    <row r="100" spans="1:16" s="44" customFormat="1" ht="11.5" x14ac:dyDescent="0.25">
      <c r="A100" s="50" t="s">
        <v>91</v>
      </c>
      <c r="B100" s="65">
        <v>135</v>
      </c>
    </row>
    <row r="101" spans="1:16" s="44" customFormat="1" ht="11.5" x14ac:dyDescent="0.25">
      <c r="A101" s="50" t="s">
        <v>92</v>
      </c>
      <c r="B101" s="65">
        <v>220</v>
      </c>
    </row>
    <row r="102" spans="1:16" s="44" customFormat="1" ht="11.5" x14ac:dyDescent="0.25">
      <c r="A102" s="50" t="s">
        <v>88</v>
      </c>
      <c r="B102" s="73">
        <v>4</v>
      </c>
    </row>
    <row r="103" spans="1:16" s="44" customFormat="1" ht="11.5" x14ac:dyDescent="0.25">
      <c r="A103" s="70" t="s">
        <v>93</v>
      </c>
      <c r="B103" s="71"/>
    </row>
    <row r="104" spans="1:16" s="44" customFormat="1" ht="11.5" x14ac:dyDescent="0.25">
      <c r="A104" s="50" t="s">
        <v>87</v>
      </c>
      <c r="B104" s="65">
        <v>30</v>
      </c>
    </row>
    <row r="105" spans="1:16" s="44" customFormat="1" ht="11.5" x14ac:dyDescent="0.25">
      <c r="A105" s="68" t="s">
        <v>88</v>
      </c>
      <c r="B105" s="74">
        <v>1.2</v>
      </c>
    </row>
    <row r="106" spans="1:16" s="44" customFormat="1" ht="33.65" customHeight="1" x14ac:dyDescent="0.25">
      <c r="A106" s="154" t="s">
        <v>94</v>
      </c>
      <c r="B106" s="154"/>
      <c r="C106" s="154"/>
      <c r="D106" s="154"/>
      <c r="E106" s="154"/>
      <c r="F106" s="154"/>
    </row>
    <row r="107" spans="1:16" s="44" customFormat="1" ht="11.5" x14ac:dyDescent="0.25">
      <c r="A107" s="53" t="s">
        <v>95</v>
      </c>
    </row>
    <row r="108" spans="1:16" s="44" customFormat="1" ht="11.5" x14ac:dyDescent="0.25">
      <c r="A108" s="53" t="s">
        <v>96</v>
      </c>
    </row>
    <row r="109" spans="1:16" s="44" customFormat="1" ht="11.5" x14ac:dyDescent="0.25">
      <c r="A109" s="53"/>
    </row>
    <row r="110" spans="1:16" s="44" customFormat="1" ht="12" x14ac:dyDescent="0.3">
      <c r="A110" s="86" t="s">
        <v>97</v>
      </c>
      <c r="B110" s="87">
        <v>1650</v>
      </c>
      <c r="C110" s="49" t="s">
        <v>98</v>
      </c>
    </row>
    <row r="111" spans="1:16" s="44" customFormat="1" ht="11.5" x14ac:dyDescent="0.25"/>
    <row r="112" spans="1:16" s="3" customFormat="1" ht="20.149999999999999" customHeight="1" x14ac:dyDescent="0.35">
      <c r="A112" s="83" t="s">
        <v>99</v>
      </c>
      <c r="B112" s="5"/>
      <c r="C112" s="5"/>
      <c r="D112" s="5"/>
      <c r="E112" s="5"/>
      <c r="F112" s="5"/>
      <c r="G112" s="5"/>
      <c r="H112" s="5"/>
      <c r="I112" s="5"/>
      <c r="J112" s="5"/>
      <c r="K112" s="5"/>
      <c r="L112" s="5"/>
      <c r="M112" s="5"/>
      <c r="N112" s="5"/>
      <c r="O112" s="5"/>
      <c r="P112" s="5"/>
    </row>
    <row r="113" spans="1:16" customFormat="1" ht="14.5" x14ac:dyDescent="0.35">
      <c r="A113" s="144" t="s">
        <v>100</v>
      </c>
      <c r="B113" s="144"/>
      <c r="C113" s="144"/>
      <c r="D113" s="144"/>
      <c r="E113" s="144"/>
      <c r="F113" s="144"/>
      <c r="G113" s="6"/>
      <c r="H113" s="6"/>
    </row>
    <row r="115" spans="1:16" s="3" customFormat="1" ht="13" x14ac:dyDescent="0.35">
      <c r="A115" s="82" t="s">
        <v>101</v>
      </c>
      <c r="B115" s="82"/>
      <c r="C115" s="82"/>
      <c r="D115" s="82"/>
      <c r="E115" s="82"/>
      <c r="F115" s="82"/>
      <c r="G115" s="82"/>
      <c r="H115" s="82"/>
      <c r="I115" s="82"/>
      <c r="J115" s="82"/>
      <c r="K115" s="82"/>
      <c r="L115" s="82"/>
      <c r="M115" s="82"/>
      <c r="N115" s="82"/>
      <c r="O115" s="82"/>
      <c r="P115" s="82"/>
    </row>
    <row r="116" spans="1:16" ht="13" x14ac:dyDescent="0.3">
      <c r="A116" s="30"/>
    </row>
    <row r="117" spans="1:16" ht="13" x14ac:dyDescent="0.3">
      <c r="A117" s="88"/>
      <c r="B117" s="96" t="s">
        <v>53</v>
      </c>
      <c r="C117" s="97" t="s">
        <v>102</v>
      </c>
      <c r="D117" s="98" t="s">
        <v>103</v>
      </c>
      <c r="E117" s="90"/>
      <c r="H117" s="90"/>
      <c r="J117" s="90"/>
    </row>
    <row r="118" spans="1:16" ht="13" x14ac:dyDescent="0.3">
      <c r="A118" s="19" t="s">
        <v>28</v>
      </c>
      <c r="B118" s="107">
        <f>nuc_invest_actu+epr_invest_actu</f>
        <v>19900</v>
      </c>
      <c r="C118" s="108">
        <f>epr_nb_2050*epr_constr_10mw*(epr_fl_puissance/10)/nb_années</f>
        <v>16500</v>
      </c>
      <c r="D118" s="30" t="s">
        <v>104</v>
      </c>
      <c r="E118" s="20"/>
    </row>
    <row r="119" spans="1:16" ht="13" x14ac:dyDescent="0.3">
      <c r="A119" s="19" t="s">
        <v>29</v>
      </c>
      <c r="B119" s="109">
        <f>eolter_invest_actu</f>
        <v>7000</v>
      </c>
      <c r="C119" s="92">
        <f>(D25-D9)*100*eolter_constr_10mw/nb_années</f>
        <v>5892.8326853887656</v>
      </c>
      <c r="D119" s="30" t="s">
        <v>105</v>
      </c>
      <c r="E119" s="20"/>
    </row>
    <row r="120" spans="1:16" ht="13" x14ac:dyDescent="0.3">
      <c r="A120" s="19" t="s">
        <v>30</v>
      </c>
      <c r="B120" s="19">
        <f>eolmer_invest_actu</f>
        <v>600</v>
      </c>
      <c r="C120" s="92">
        <f>(D26-D10)*100*eolmer_constr_10mw/nb_années</f>
        <v>10118.102832235458</v>
      </c>
      <c r="D120" s="30" t="s">
        <v>105</v>
      </c>
      <c r="E120" s="20"/>
    </row>
    <row r="121" spans="1:16" ht="13" x14ac:dyDescent="0.3">
      <c r="A121" s="19" t="s">
        <v>67</v>
      </c>
      <c r="B121" s="109">
        <f>pv_invest_actu</f>
        <v>8000</v>
      </c>
      <c r="C121" s="92">
        <f>(D27-D11)*100*pvsol_constr_10mw/nb_années</f>
        <v>14179.096398141179</v>
      </c>
      <c r="D121" s="30" t="s">
        <v>106</v>
      </c>
      <c r="E121" s="20"/>
    </row>
    <row r="122" spans="1:16" ht="13" x14ac:dyDescent="0.3">
      <c r="A122" s="19" t="s">
        <v>68</v>
      </c>
      <c r="B122" s="109">
        <f>hydro_invest_actu</f>
        <v>4500</v>
      </c>
      <c r="C122" s="21">
        <f>B122*D28/D12</f>
        <v>5294.1176470588234</v>
      </c>
      <c r="D122" s="30" t="s">
        <v>107</v>
      </c>
    </row>
    <row r="123" spans="1:16" ht="13" x14ac:dyDescent="0.3">
      <c r="A123" s="19" t="s">
        <v>34</v>
      </c>
      <c r="B123" s="113">
        <v>0</v>
      </c>
      <c r="C123" s="114">
        <v>0</v>
      </c>
      <c r="D123" s="30" t="s">
        <v>108</v>
      </c>
    </row>
    <row r="124" spans="1:16" ht="13" x14ac:dyDescent="0.3">
      <c r="A124" s="19" t="s">
        <v>109</v>
      </c>
      <c r="B124" s="113">
        <v>0</v>
      </c>
      <c r="C124" s="114">
        <v>0</v>
      </c>
      <c r="D124" s="30" t="s">
        <v>110</v>
      </c>
    </row>
    <row r="125" spans="1:16" ht="13" x14ac:dyDescent="0.3">
      <c r="A125" s="27" t="s">
        <v>36</v>
      </c>
      <c r="B125" s="110">
        <f>SUM(B118:B123)</f>
        <v>40000</v>
      </c>
      <c r="C125" s="93">
        <f>SUM(C118:C123)</f>
        <v>51984.149562824226</v>
      </c>
      <c r="D125" s="91"/>
      <c r="E125" s="91"/>
    </row>
    <row r="127" spans="1:16" s="3" customFormat="1" ht="13" x14ac:dyDescent="0.35">
      <c r="A127" s="82" t="s">
        <v>111</v>
      </c>
      <c r="B127" s="82"/>
      <c r="C127" s="82"/>
      <c r="D127" s="82"/>
      <c r="E127" s="82"/>
      <c r="F127" s="82"/>
      <c r="G127" s="82"/>
      <c r="H127" s="82"/>
      <c r="I127" s="82"/>
      <c r="J127" s="82"/>
      <c r="K127" s="82"/>
      <c r="L127" s="82"/>
      <c r="M127" s="82"/>
      <c r="N127" s="82"/>
      <c r="O127" s="82"/>
      <c r="P127" s="82"/>
    </row>
    <row r="128" spans="1:16" ht="13" x14ac:dyDescent="0.3">
      <c r="A128" s="30"/>
    </row>
    <row r="129" spans="1:16" ht="13" x14ac:dyDescent="0.3">
      <c r="A129" s="111"/>
      <c r="B129" s="112" t="s">
        <v>53</v>
      </c>
      <c r="C129" s="95" t="s">
        <v>112</v>
      </c>
      <c r="D129" s="98" t="s">
        <v>103</v>
      </c>
      <c r="E129" s="3"/>
    </row>
    <row r="130" spans="1:16" ht="13" x14ac:dyDescent="0.3">
      <c r="A130" s="19" t="s">
        <v>28</v>
      </c>
      <c r="B130" s="109">
        <f>nuc_expl_actu</f>
        <v>130000</v>
      </c>
      <c r="C130" s="21">
        <f>nuc_expl_10mw*D24*100</f>
        <v>107100</v>
      </c>
      <c r="D130" s="30" t="s">
        <v>113</v>
      </c>
      <c r="F130" s="40"/>
    </row>
    <row r="131" spans="1:16" ht="13" x14ac:dyDescent="0.3">
      <c r="A131" s="19" t="s">
        <v>29</v>
      </c>
      <c r="B131" s="109">
        <f>eolter_expl_actu</f>
        <v>3800</v>
      </c>
      <c r="C131" s="21">
        <f>eolter_expl_10mw*D25*100</f>
        <v>13218.218327578452</v>
      </c>
      <c r="D131" s="30" t="s">
        <v>105</v>
      </c>
      <c r="F131" s="40"/>
    </row>
    <row r="132" spans="1:16" ht="13" x14ac:dyDescent="0.3">
      <c r="A132" s="19" t="s">
        <v>30</v>
      </c>
      <c r="B132" s="19">
        <f>eolmer_expl_actu</f>
        <v>0</v>
      </c>
      <c r="C132" s="21">
        <f>eolmer_expl_10mw*D26*100</f>
        <v>10601.160644871214</v>
      </c>
      <c r="D132" s="30" t="s">
        <v>105</v>
      </c>
      <c r="F132" s="40"/>
    </row>
    <row r="133" spans="1:16" ht="13" x14ac:dyDescent="0.3">
      <c r="A133" s="19" t="s">
        <v>67</v>
      </c>
      <c r="B133" s="109">
        <f>pv_expl_actu</f>
        <v>2900</v>
      </c>
      <c r="C133" s="21">
        <f>pv_expl_10mw*D27*100</f>
        <v>23262.73495739765</v>
      </c>
      <c r="D133" s="30" t="s">
        <v>105</v>
      </c>
      <c r="F133" s="40"/>
    </row>
    <row r="134" spans="1:16" ht="13" x14ac:dyDescent="0.3">
      <c r="A134" s="19" t="s">
        <v>68</v>
      </c>
      <c r="B134" s="109">
        <f>hydro_expl_actu</f>
        <v>15000</v>
      </c>
      <c r="C134" s="21">
        <f>B134*(D28/D12)</f>
        <v>17647.058823529413</v>
      </c>
      <c r="D134" s="30" t="s">
        <v>114</v>
      </c>
      <c r="F134" s="40"/>
    </row>
    <row r="135" spans="1:16" ht="13" x14ac:dyDescent="0.3">
      <c r="A135" s="19" t="s">
        <v>115</v>
      </c>
      <c r="B135" s="19">
        <f>biogaz_expl_actu</f>
        <v>2400</v>
      </c>
      <c r="C135" s="21">
        <f>B135*(D29/D13)</f>
        <v>1974.2066441921629</v>
      </c>
      <c r="D135" s="30" t="s">
        <v>114</v>
      </c>
      <c r="F135" s="40"/>
    </row>
    <row r="136" spans="1:16" ht="13" x14ac:dyDescent="0.3">
      <c r="A136" s="19" t="s">
        <v>109</v>
      </c>
      <c r="B136" s="109">
        <f>therm_expl_actu-biogaz_expl_actu</f>
        <v>10900</v>
      </c>
      <c r="C136" s="21">
        <f>B136*(D30/D14)</f>
        <v>293.01075268817203</v>
      </c>
      <c r="D136" s="30" t="s">
        <v>114</v>
      </c>
      <c r="F136" s="40"/>
    </row>
    <row r="137" spans="1:16" ht="13" x14ac:dyDescent="0.3">
      <c r="A137" s="27" t="s">
        <v>36</v>
      </c>
      <c r="B137" s="110">
        <f>SUM(B130:B136)</f>
        <v>165000</v>
      </c>
      <c r="C137" s="29">
        <f>SUM(C130:C136)</f>
        <v>174096.39015025704</v>
      </c>
    </row>
    <row r="139" spans="1:16" s="3" customFormat="1" ht="13" x14ac:dyDescent="0.35">
      <c r="A139" s="82" t="s">
        <v>116</v>
      </c>
      <c r="B139" s="82"/>
      <c r="C139" s="82"/>
      <c r="D139" s="82"/>
      <c r="E139" s="82"/>
      <c r="F139" s="82"/>
      <c r="G139" s="82"/>
      <c r="H139" s="82"/>
      <c r="I139" s="82"/>
      <c r="J139" s="82"/>
      <c r="K139" s="82"/>
      <c r="L139" s="82"/>
      <c r="M139" s="82"/>
      <c r="N139" s="82"/>
      <c r="O139" s="82"/>
      <c r="P139" s="82"/>
    </row>
    <row r="140" spans="1:16" ht="13" x14ac:dyDescent="0.3">
      <c r="A140" s="30" t="s">
        <v>117</v>
      </c>
    </row>
    <row r="141" spans="1:16" ht="13" x14ac:dyDescent="0.3">
      <c r="A141" s="30"/>
    </row>
    <row r="142" spans="1:16" ht="13" x14ac:dyDescent="0.3">
      <c r="A142" s="94"/>
      <c r="B142" s="145" t="s">
        <v>118</v>
      </c>
      <c r="C142" s="145"/>
      <c r="D142" s="146"/>
      <c r="E142" s="147" t="s">
        <v>119</v>
      </c>
      <c r="F142" s="145"/>
      <c r="G142" s="146"/>
      <c r="H142" s="148" t="s">
        <v>120</v>
      </c>
      <c r="I142" s="149"/>
    </row>
    <row r="143" spans="1:16" ht="13" x14ac:dyDescent="0.3">
      <c r="A143" s="42"/>
      <c r="B143" s="120" t="s">
        <v>121</v>
      </c>
      <c r="C143" s="121" t="s">
        <v>122</v>
      </c>
      <c r="D143" s="122" t="s">
        <v>36</v>
      </c>
      <c r="E143" s="123" t="s">
        <v>121</v>
      </c>
      <c r="F143" s="121" t="s">
        <v>122</v>
      </c>
      <c r="G143" s="122" t="s">
        <v>36</v>
      </c>
      <c r="H143" s="124" t="s">
        <v>123</v>
      </c>
      <c r="I143" s="125" t="s">
        <v>124</v>
      </c>
    </row>
    <row r="144" spans="1:16" x14ac:dyDescent="0.25">
      <c r="A144" s="14" t="s">
        <v>28</v>
      </c>
      <c r="B144" s="118">
        <f t="shared" ref="B144:B150" si="1">B118</f>
        <v>19900</v>
      </c>
      <c r="C144" s="20">
        <f t="shared" ref="C144:C150" si="2">B130</f>
        <v>130000</v>
      </c>
      <c r="D144" s="116">
        <f>B144+C144</f>
        <v>149900</v>
      </c>
      <c r="E144" s="118">
        <f t="shared" ref="E144:E150" si="3">C118</f>
        <v>16500</v>
      </c>
      <c r="F144" s="20">
        <f t="shared" ref="F144:F150" si="4">C130</f>
        <v>107100</v>
      </c>
      <c r="G144" s="116">
        <f t="shared" ref="G144:G150" si="5">ROUND(E144+F144,-2)</f>
        <v>123600</v>
      </c>
      <c r="H144" s="126">
        <f t="shared" ref="H144:H151" si="6">G144-D144</f>
        <v>-26300</v>
      </c>
      <c r="I144" s="127">
        <f t="shared" ref="I144:I151" si="7">H144/D144</f>
        <v>-0.17545030020013341</v>
      </c>
    </row>
    <row r="145" spans="1:16" x14ac:dyDescent="0.25">
      <c r="A145" s="14" t="s">
        <v>29</v>
      </c>
      <c r="B145" s="118">
        <f t="shared" si="1"/>
        <v>7000</v>
      </c>
      <c r="C145" s="20">
        <f t="shared" si="2"/>
        <v>3800</v>
      </c>
      <c r="D145" s="116">
        <f>B145+C145</f>
        <v>10800</v>
      </c>
      <c r="E145" s="118">
        <f t="shared" si="3"/>
        <v>5892.8326853887656</v>
      </c>
      <c r="F145" s="20">
        <f t="shared" si="4"/>
        <v>13218.218327578452</v>
      </c>
      <c r="G145" s="116">
        <f t="shared" si="5"/>
        <v>19100</v>
      </c>
      <c r="H145" s="128">
        <f t="shared" si="6"/>
        <v>8300</v>
      </c>
      <c r="I145" s="129">
        <f t="shared" si="7"/>
        <v>0.76851851851851849</v>
      </c>
    </row>
    <row r="146" spans="1:16" x14ac:dyDescent="0.25">
      <c r="A146" s="14" t="s">
        <v>30</v>
      </c>
      <c r="B146" s="118">
        <f t="shared" si="1"/>
        <v>600</v>
      </c>
      <c r="C146" s="20">
        <f t="shared" si="2"/>
        <v>0</v>
      </c>
      <c r="D146" s="116">
        <f>B146+C146</f>
        <v>600</v>
      </c>
      <c r="E146" s="118">
        <f t="shared" si="3"/>
        <v>10118.102832235458</v>
      </c>
      <c r="F146" s="20">
        <f t="shared" si="4"/>
        <v>10601.160644871214</v>
      </c>
      <c r="G146" s="116">
        <f t="shared" si="5"/>
        <v>20700</v>
      </c>
      <c r="H146" s="128">
        <f t="shared" si="6"/>
        <v>20100</v>
      </c>
      <c r="I146" s="129">
        <f t="shared" si="7"/>
        <v>33.5</v>
      </c>
    </row>
    <row r="147" spans="1:16" x14ac:dyDescent="0.25">
      <c r="A147" s="14" t="s">
        <v>67</v>
      </c>
      <c r="B147" s="118">
        <f t="shared" si="1"/>
        <v>8000</v>
      </c>
      <c r="C147" s="20">
        <f t="shared" si="2"/>
        <v>2900</v>
      </c>
      <c r="D147" s="116">
        <f>B147+C147</f>
        <v>10900</v>
      </c>
      <c r="E147" s="118">
        <f t="shared" si="3"/>
        <v>14179.096398141179</v>
      </c>
      <c r="F147" s="20">
        <f t="shared" si="4"/>
        <v>23262.73495739765</v>
      </c>
      <c r="G147" s="116">
        <f t="shared" si="5"/>
        <v>37400</v>
      </c>
      <c r="H147" s="128">
        <f t="shared" si="6"/>
        <v>26500</v>
      </c>
      <c r="I147" s="129">
        <f t="shared" si="7"/>
        <v>2.4311926605504586</v>
      </c>
    </row>
    <row r="148" spans="1:16" x14ac:dyDescent="0.25">
      <c r="A148" s="14" t="s">
        <v>125</v>
      </c>
      <c r="B148" s="118">
        <f t="shared" si="1"/>
        <v>4500</v>
      </c>
      <c r="C148" s="20">
        <f t="shared" si="2"/>
        <v>15000</v>
      </c>
      <c r="D148" s="116">
        <f>B148+C148</f>
        <v>19500</v>
      </c>
      <c r="E148" s="118">
        <f t="shared" si="3"/>
        <v>5294.1176470588234</v>
      </c>
      <c r="F148" s="20">
        <f t="shared" si="4"/>
        <v>17647.058823529413</v>
      </c>
      <c r="G148" s="116">
        <f t="shared" si="5"/>
        <v>22900</v>
      </c>
      <c r="H148" s="128">
        <f t="shared" si="6"/>
        <v>3400</v>
      </c>
      <c r="I148" s="129">
        <f t="shared" si="7"/>
        <v>0.17435897435897435</v>
      </c>
    </row>
    <row r="149" spans="1:16" x14ac:dyDescent="0.25">
      <c r="A149" s="14" t="s">
        <v>115</v>
      </c>
      <c r="B149" s="118">
        <f t="shared" si="1"/>
        <v>0</v>
      </c>
      <c r="C149" s="20">
        <f t="shared" si="2"/>
        <v>2400</v>
      </c>
      <c r="D149" s="116">
        <f>C149</f>
        <v>2400</v>
      </c>
      <c r="E149" s="118">
        <f t="shared" si="3"/>
        <v>0</v>
      </c>
      <c r="F149" s="20">
        <f t="shared" si="4"/>
        <v>1974.2066441921629</v>
      </c>
      <c r="G149" s="116">
        <f t="shared" si="5"/>
        <v>2000</v>
      </c>
      <c r="H149" s="128">
        <f t="shared" si="6"/>
        <v>-400</v>
      </c>
      <c r="I149" s="129">
        <f t="shared" si="7"/>
        <v>-0.16666666666666666</v>
      </c>
    </row>
    <row r="150" spans="1:16" x14ac:dyDescent="0.25">
      <c r="A150" s="14" t="s">
        <v>109</v>
      </c>
      <c r="B150" s="118">
        <f t="shared" si="1"/>
        <v>0</v>
      </c>
      <c r="C150" s="20">
        <f t="shared" si="2"/>
        <v>10900</v>
      </c>
      <c r="D150" s="116">
        <f>B150+C150</f>
        <v>10900</v>
      </c>
      <c r="E150" s="118">
        <f t="shared" si="3"/>
        <v>0</v>
      </c>
      <c r="F150" s="20">
        <f t="shared" si="4"/>
        <v>293.01075268817203</v>
      </c>
      <c r="G150" s="116">
        <f t="shared" si="5"/>
        <v>300</v>
      </c>
      <c r="H150" s="128">
        <f t="shared" si="6"/>
        <v>-10600</v>
      </c>
      <c r="I150" s="129">
        <f t="shared" si="7"/>
        <v>-0.97247706422018354</v>
      </c>
    </row>
    <row r="151" spans="1:16" ht="13" x14ac:dyDescent="0.3">
      <c r="A151" s="22" t="s">
        <v>36</v>
      </c>
      <c r="B151" s="119">
        <f t="shared" ref="B151:G151" si="8">SUM(B144:B150)</f>
        <v>40000</v>
      </c>
      <c r="C151" s="28">
        <f t="shared" si="8"/>
        <v>165000</v>
      </c>
      <c r="D151" s="29">
        <f t="shared" si="8"/>
        <v>205000</v>
      </c>
      <c r="E151" s="119">
        <f t="shared" si="8"/>
        <v>51984.149562824226</v>
      </c>
      <c r="F151" s="28">
        <f t="shared" si="8"/>
        <v>174096.39015025704</v>
      </c>
      <c r="G151" s="29">
        <f t="shared" si="8"/>
        <v>226000</v>
      </c>
      <c r="H151" s="130">
        <f t="shared" si="6"/>
        <v>21000</v>
      </c>
      <c r="I151" s="131">
        <f t="shared" si="7"/>
        <v>0.1024390243902439</v>
      </c>
    </row>
    <row r="153" spans="1:16" ht="22" customHeight="1" x14ac:dyDescent="0.25">
      <c r="A153" s="83" t="s">
        <v>126</v>
      </c>
      <c r="B153" s="5"/>
      <c r="C153" s="5"/>
      <c r="D153" s="5"/>
      <c r="E153" s="5"/>
      <c r="F153" s="5"/>
      <c r="G153" s="5"/>
      <c r="H153" s="5"/>
      <c r="I153" s="5"/>
      <c r="J153" s="5"/>
      <c r="K153" s="5"/>
      <c r="L153" s="5"/>
      <c r="M153" s="5"/>
      <c r="N153" s="5"/>
      <c r="O153" s="5"/>
      <c r="P153" s="5"/>
    </row>
  </sheetData>
  <mergeCells count="9">
    <mergeCell ref="A113:F113"/>
    <mergeCell ref="B142:D142"/>
    <mergeCell ref="E142:G142"/>
    <mergeCell ref="H142:I142"/>
    <mergeCell ref="A36:B36"/>
    <mergeCell ref="A41:B41"/>
    <mergeCell ref="A48:G48"/>
    <mergeCell ref="A47:G47"/>
    <mergeCell ref="A106:F106"/>
  </mergeCell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9F8D0E12706CA4F88F078CAAF1F0285" ma:contentTypeVersion="15" ma:contentTypeDescription="Crée un document." ma:contentTypeScope="" ma:versionID="d61ebabf05edb172a4796a2a26dcc231">
  <xsd:schema xmlns:xsd="http://www.w3.org/2001/XMLSchema" xmlns:xs="http://www.w3.org/2001/XMLSchema" xmlns:p="http://schemas.microsoft.com/office/2006/metadata/properties" xmlns:ns2="e249ac2a-b211-4fea-a23e-058f661af758" xmlns:ns3="8f1b8a44-2e81-425d-8025-2e5e0436f25e" targetNamespace="http://schemas.microsoft.com/office/2006/metadata/properties" ma:root="true" ma:fieldsID="0ecdbb82de15a51058ed3f6676f3dbd1" ns2:_="" ns3:_="">
    <xsd:import namespace="e249ac2a-b211-4fea-a23e-058f661af758"/>
    <xsd:import namespace="8f1b8a44-2e81-425d-8025-2e5e0436f25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ModernAudienceTargetUserField" minOccurs="0"/>
                <xsd:element ref="ns2:_ModernAudienceAadObjectI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49ac2a-b211-4fea-a23e-058f661af7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9c47289d-44d4-4518-8531-d864f6d3e1e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_ModernAudienceTargetUserField" ma:index="21"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22" nillable="true" ma:displayName="AudienceIds" ma:list="{9b001c38-b593-437a-acce-521679d6ec8e}" ma:internalName="_ModernAudienceAadObjectIds" ma:readOnly="true" ma:showField="_AadObjectIdForUser" ma:web="8f1b8a44-2e81-425d-8025-2e5e0436f25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1b8a44-2e81-425d-8025-2e5e0436f25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f8f2c3c-97c3-401f-9e00-dc202c827de0}" ma:internalName="TaxCatchAll" ma:showField="CatchAllData" ma:web="8f1b8a44-2e81-425d-8025-2e5e0436f2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249ac2a-b211-4fea-a23e-058f661af758">
      <Terms xmlns="http://schemas.microsoft.com/office/infopath/2007/PartnerControls"/>
    </lcf76f155ced4ddcb4097134ff3c332f>
    <TaxCatchAll xmlns="8f1b8a44-2e81-425d-8025-2e5e0436f25e" xsi:nil="true"/>
    <_ModernAudienceTargetUserField xmlns="e249ac2a-b211-4fea-a23e-058f661af758">
      <UserInfo>
        <DisplayName/>
        <AccountId xsi:nil="true"/>
        <AccountType/>
      </UserInfo>
    </_ModernAudienceTargetUserField>
  </documentManagement>
</p:properties>
</file>

<file path=customXml/itemProps1.xml><?xml version="1.0" encoding="utf-8"?>
<ds:datastoreItem xmlns:ds="http://schemas.openxmlformats.org/officeDocument/2006/customXml" ds:itemID="{E09AB33E-92BE-4416-B339-6A54488419A5}">
  <ds:schemaRefs>
    <ds:schemaRef ds:uri="http://schemas.microsoft.com/sharepoint/v3/contenttype/forms"/>
  </ds:schemaRefs>
</ds:datastoreItem>
</file>

<file path=customXml/itemProps2.xml><?xml version="1.0" encoding="utf-8"?>
<ds:datastoreItem xmlns:ds="http://schemas.openxmlformats.org/officeDocument/2006/customXml" ds:itemID="{A610CC6A-1898-4BB6-B5DA-2DF9CE873D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49ac2a-b211-4fea-a23e-058f661af758"/>
    <ds:schemaRef ds:uri="8f1b8a44-2e81-425d-8025-2e5e0436f2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EEC2C3-4237-4507-AAE2-C84EF3EB7D7B}">
  <ds:schemaRefs>
    <ds:schemaRef ds:uri="http://schemas.microsoft.com/office/2006/metadata/properties"/>
    <ds:schemaRef ds:uri="http://schemas.microsoft.com/office/infopath/2007/PartnerControls"/>
    <ds:schemaRef ds:uri="e249ac2a-b211-4fea-a23e-058f661af758"/>
    <ds:schemaRef ds:uri="8f1b8a44-2e81-425d-8025-2e5e0436f25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32</vt:i4>
      </vt:variant>
    </vt:vector>
  </HeadingPairs>
  <TitlesOfParts>
    <vt:vector size="34" baseType="lpstr">
      <vt:lpstr>Légende - Sources - Unités</vt:lpstr>
      <vt:lpstr>Emploi Energie PTEF</vt:lpstr>
      <vt:lpstr>biogaz_expl_actu</vt:lpstr>
      <vt:lpstr>eolmer_constr_10mw</vt:lpstr>
      <vt:lpstr>eolmer_expl_10mw</vt:lpstr>
      <vt:lpstr>eolmer_expl_actu</vt:lpstr>
      <vt:lpstr>eolmer_invest_actu</vt:lpstr>
      <vt:lpstr>eolter_constr_10mw</vt:lpstr>
      <vt:lpstr>eolter_expl_10mw</vt:lpstr>
      <vt:lpstr>eolter_expl_actu</vt:lpstr>
      <vt:lpstr>eolter_invest_actu</vt:lpstr>
      <vt:lpstr>epr_10mw</vt:lpstr>
      <vt:lpstr>epr_constr_10mw</vt:lpstr>
      <vt:lpstr>epr_fl_puissance</vt:lpstr>
      <vt:lpstr>epr_invest_actu</vt:lpstr>
      <vt:lpstr>epr_nb_2050</vt:lpstr>
      <vt:lpstr>gaz_constr_10mw</vt:lpstr>
      <vt:lpstr>gaz_constr_10mww</vt:lpstr>
      <vt:lpstr>gaz_expl_10mw</vt:lpstr>
      <vt:lpstr>hydro_expl_actu</vt:lpstr>
      <vt:lpstr>hydro_invest_actu</vt:lpstr>
      <vt:lpstr>nb_années</vt:lpstr>
      <vt:lpstr>nuc_demant_ratio</vt:lpstr>
      <vt:lpstr>nuc_eolmer_invest_actu</vt:lpstr>
      <vt:lpstr>nuc_expl_10mw</vt:lpstr>
      <vt:lpstr>nuc_expl_actu</vt:lpstr>
      <vt:lpstr>nuc_invest_actu</vt:lpstr>
      <vt:lpstr>pv_expl_10mw</vt:lpstr>
      <vt:lpstr>pv_expl_actu</vt:lpstr>
      <vt:lpstr>pv_invest_actu</vt:lpstr>
      <vt:lpstr>pvres_constr_10mw</vt:lpstr>
      <vt:lpstr>pvsol_constr_10mw</vt:lpstr>
      <vt:lpstr>pvtoit_constr_10mw</vt:lpstr>
      <vt:lpstr>therm_expl_actu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PTEF Emploi Energie</dc:title>
  <dc:subject/>
  <dc:creator>The Shift Project</dc:creator>
  <cp:keywords/>
  <dc:description/>
  <cp:lastModifiedBy>Vinciane Martin</cp:lastModifiedBy>
  <cp:revision/>
  <dcterms:created xsi:type="dcterms:W3CDTF">2020-06-30T07:21:31Z</dcterms:created>
  <dcterms:modified xsi:type="dcterms:W3CDTF">2026-02-02T09:19:04Z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0x01010059F8D0E12706CA4F88F078CAAF1F0285</vt:lpwstr>
  </property>
  <property fmtid="{D5CDD505-2E9C-101B-9397-08002B2CF9AE}" pid="3" name="MediaServiceImageTags">
    <vt:lpwstr/>
  </property>
</Properties>
</file>