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SP_User\Nextcloud\Projets\Programme Numérique\4 - Projets\2024 - Réseaux\7 - Livrables\2024_03_28 - Rapport final\3 - Materials\"/>
    </mc:Choice>
  </mc:AlternateContent>
  <xr:revisionPtr revIDLastSave="0" documentId="13_ncr:1_{F041416C-5DB3-4247-A821-152DC05D4F22}" xr6:coauthVersionLast="47" xr6:coauthVersionMax="47" xr10:uidLastSave="{00000000-0000-0000-0000-000000000000}"/>
  <bookViews>
    <workbookView xWindow="-110" yWindow="-110" windowWidth="19420" windowHeight="10300" tabRatio="706" activeTab="1" xr2:uid="{3B5AC817-6A4F-441D-A806-033187FFC3CC}"/>
  </bookViews>
  <sheets>
    <sheet name="Carbon footprint" sheetId="16" r:id="rId1"/>
    <sheet name="Graphics" sheetId="17" r:id="rId2"/>
    <sheet name="References" sheetId="1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6" l="1"/>
  <c r="F25" i="16"/>
  <c r="D6" i="16" l="1"/>
  <c r="F6" i="16" s="1"/>
  <c r="E6" i="16" s="1"/>
  <c r="D21" i="16"/>
  <c r="E40" i="16" l="1"/>
  <c r="D40" i="16"/>
  <c r="D25" i="16"/>
  <c r="E20" i="16"/>
  <c r="E21" i="16" s="1"/>
  <c r="D22" i="16"/>
  <c r="D23" i="16" s="1"/>
  <c r="E12" i="16"/>
  <c r="F12" i="16"/>
  <c r="D12" i="16"/>
  <c r="E11" i="16"/>
  <c r="F11" i="16"/>
  <c r="D11" i="16"/>
  <c r="E9" i="16"/>
  <c r="F9" i="16"/>
  <c r="D9" i="16"/>
  <c r="F20" i="16" l="1"/>
  <c r="F21" i="16" s="1"/>
  <c r="F13" i="16"/>
  <c r="F14" i="16" s="1"/>
  <c r="E13" i="16"/>
  <c r="E14" i="16" s="1"/>
  <c r="D7" i="16"/>
  <c r="D8" i="16" s="1"/>
  <c r="F7" i="16" l="1"/>
  <c r="E7" i="16" l="1"/>
  <c r="D27" i="16" l="1"/>
  <c r="E25" i="16" l="1"/>
  <c r="E28" i="16"/>
  <c r="F28" i="16"/>
  <c r="D29" i="16"/>
  <c r="E22" i="16"/>
  <c r="E23" i="16" s="1"/>
  <c r="F22" i="16"/>
  <c r="F23" i="16" s="1"/>
  <c r="D28" i="16" l="1"/>
  <c r="D30" i="16" s="1"/>
  <c r="D31" i="16" s="1"/>
  <c r="F29" i="16"/>
  <c r="E29" i="16"/>
  <c r="E8" i="16"/>
  <c r="F8" i="16"/>
  <c r="E30" i="16" l="1"/>
  <c r="E31" i="16" s="1"/>
  <c r="F30" i="16"/>
  <c r="F31" i="16" s="1"/>
  <c r="D13" i="16"/>
  <c r="D14" i="16" s="1"/>
  <c r="E15" i="16"/>
  <c r="I32" i="16" s="1"/>
  <c r="F15" i="16"/>
  <c r="E32" i="16" l="1"/>
  <c r="E43" i="16" s="1"/>
  <c r="F32" i="16"/>
  <c r="D15" i="16"/>
  <c r="F44" i="16"/>
  <c r="E44" i="16"/>
  <c r="E46" i="16" s="1"/>
  <c r="D32" i="16" l="1"/>
  <c r="D43" i="16" s="1"/>
  <c r="D44" i="16"/>
  <c r="D41" i="16"/>
  <c r="E41" i="16"/>
  <c r="F46" i="16"/>
  <c r="F45" i="16"/>
  <c r="E45" i="16"/>
  <c r="F41" i="16"/>
  <c r="F43" i="16"/>
  <c r="D45" i="16" l="1"/>
  <c r="D46" i="16"/>
</calcChain>
</file>

<file path=xl/sharedStrings.xml><?xml version="1.0" encoding="utf-8"?>
<sst xmlns="http://schemas.openxmlformats.org/spreadsheetml/2006/main" count="147" uniqueCount="118">
  <si>
    <t>Satellite GEO (Konnect VHTS)</t>
  </si>
  <si>
    <t xml:space="preserve">Non </t>
  </si>
  <si>
    <t>Oui</t>
  </si>
  <si>
    <t>Altitude (km)</t>
  </si>
  <si>
    <t>Total</t>
  </si>
  <si>
    <t>References used to build satellites network footprint</t>
  </si>
  <si>
    <r>
      <t xml:space="preserve">Eutelsat. (2021). </t>
    </r>
    <r>
      <rPr>
        <i/>
        <sz val="10"/>
        <color rgb="FF00005A"/>
        <rFont val="Arial"/>
        <family val="2"/>
      </rPr>
      <t>Télévision par satellite : Et si on parlait empreinte carbone ?</t>
    </r>
    <r>
      <rPr>
        <sz val="10"/>
        <color rgb="FF00005A"/>
        <rFont val="Arial"/>
        <family val="2"/>
      </rPr>
      <t xml:space="preserve"> https://www.eutelsat.com/files/PDF/fr/groupe/Etude_empreinte_carbone_2021.pdf</t>
    </r>
  </si>
  <si>
    <r>
      <t xml:space="preserve">Osoro B, Oughton E., Wilson A. R., &amp; Rao A. (2023). </t>
    </r>
    <r>
      <rPr>
        <i/>
        <sz val="10"/>
        <color rgb="FF00005A"/>
        <rFont val="Arial"/>
        <family val="2"/>
      </rPr>
      <t>Sustainability assessment of Low Earth Orbit (LEO) satellite broadband mega-constellations</t>
    </r>
    <r>
      <rPr>
        <sz val="10"/>
        <color rgb="FF00005A"/>
        <rFont val="Arial"/>
        <family val="2"/>
      </rPr>
      <t>. https://www.researchgate.net/publication/373715821_Sustainability_assessment_of_Low_Earth_Orbit_LEO_satellite_broadband_mega-constellations</t>
    </r>
  </si>
  <si>
    <r>
      <t xml:space="preserve">ADEME. (s. d.). </t>
    </r>
    <r>
      <rPr>
        <i/>
        <sz val="11"/>
        <color theme="1"/>
        <rFont val="Calibri"/>
        <family val="2"/>
        <scheme val="minor"/>
      </rPr>
      <t>Base Empreinte</t>
    </r>
    <r>
      <rPr>
        <sz val="11"/>
        <color theme="1"/>
        <rFont val="Calibri"/>
        <family val="2"/>
        <scheme val="minor"/>
      </rPr>
      <t>. Consulté 7 mars 2024, à l’adresse https://base-empreinte.ademe.fr/donnees/jeu-donnees</t>
    </r>
  </si>
  <si>
    <r>
      <t xml:space="preserve">Ken Keiter (Réalisateur). (2020, novembre 25). </t>
    </r>
    <r>
      <rPr>
        <i/>
        <sz val="11"/>
        <color theme="1"/>
        <rFont val="Calibri"/>
        <family val="2"/>
        <scheme val="minor"/>
      </rPr>
      <t>Starlink Teardown : DISHY DESTROYED!</t>
    </r>
    <r>
      <rPr>
        <sz val="11"/>
        <color theme="1"/>
        <rFont val="Calibri"/>
        <family val="2"/>
        <scheme val="minor"/>
      </rPr>
      <t xml:space="preserve"> consulté sur https://www.youtube.com. https://www.youtube.com/watch?v=iOmdQnIlnRo</t>
    </r>
  </si>
  <si>
    <r>
      <t xml:space="preserve">NegaOctet, &amp; ADEME. (2022). </t>
    </r>
    <r>
      <rPr>
        <i/>
        <sz val="11"/>
        <color theme="1"/>
        <rFont val="Calibri"/>
        <family val="2"/>
        <scheme val="minor"/>
      </rPr>
      <t>Le jeu de données relatif au projet NegaOctet 1.4 documenté dans la base Impact au sein de la base Empreinte de l’ADEME</t>
    </r>
    <r>
      <rPr>
        <sz val="11"/>
        <color theme="1"/>
        <rFont val="Calibri"/>
        <family val="2"/>
        <scheme val="minor"/>
      </rPr>
      <t>. https://base-empreinte.ademe.fr/</t>
    </r>
  </si>
  <si>
    <r>
      <t xml:space="preserve">Starlink. (s. d.). </t>
    </r>
    <r>
      <rPr>
        <i/>
        <sz val="11"/>
        <color theme="1"/>
        <rFont val="Calibri"/>
        <family val="2"/>
        <scheme val="minor"/>
      </rPr>
      <t>Starlink : Specifications</t>
    </r>
    <r>
      <rPr>
        <sz val="11"/>
        <color theme="1"/>
        <rFont val="Calibri"/>
        <family val="2"/>
        <scheme val="minor"/>
      </rPr>
      <t>. Consulté 7 mars 2024, à l’adresse https://www.starlink.com/specifications</t>
    </r>
  </si>
  <si>
    <t>ACV Ariane 5 ECA</t>
  </si>
  <si>
    <t>ACV satellite Com</t>
  </si>
  <si>
    <t>Input</t>
  </si>
  <si>
    <t>Output</t>
  </si>
  <si>
    <t>Osoro</t>
  </si>
  <si>
    <t>https://oneweb.net/our-network</t>
  </si>
  <si>
    <t xml:space="preserve">Eutelsat </t>
  </si>
  <si>
    <t>https://fr.wikipedia.org/wiki/OneWeb</t>
  </si>
  <si>
    <t>https://fr.wikipedia.org/wiki/Starlink</t>
  </si>
  <si>
    <t>Wikipedia1</t>
  </si>
  <si>
    <t>Wikipedia2</t>
  </si>
  <si>
    <t>https://neosat.info/actualites/konnect-vhts/</t>
  </si>
  <si>
    <t>Neosat</t>
  </si>
  <si>
    <t>Connect By Cnes</t>
  </si>
  <si>
    <t>Télécom par satellite &amp; Applications, Formation des ambassadeurs du spatial, 4 février 2021, https://www.youtube.com/watch?v=ohIaQ_zwNO0</t>
  </si>
  <si>
    <t>Miraux</t>
  </si>
  <si>
    <t>Konnect VHTS [: 6400kg] ; OneWeb et Starlink [Connect By Cnes]</t>
  </si>
  <si>
    <t>Konnect VHTS : 6400 kg</t>
  </si>
  <si>
    <t>Eutelsat</t>
  </si>
  <si>
    <t>CSID-Deloitte</t>
  </si>
  <si>
    <t>Starlink</t>
  </si>
  <si>
    <t>NegaOctet-ADEME</t>
  </si>
  <si>
    <t>Ken Keiter</t>
  </si>
  <si>
    <t>ADEME</t>
  </si>
  <si>
    <t>Miraux L., Wilson A. R., &amp; Dominguez Calabuig G. J. (2022). Environmental sustainability of future proposed space activities. https://www.sciencedirect.com/science/article/abs/pii/S0094576522003800?via%3Dihub</t>
  </si>
  <si>
    <t>Environmental impacts of launchers and space missions, Deloitte, 2017, p27 &amp; p30, https://indico.esa.int/event/181/contributions/1443/attachments/1336/1561/2017_CSID_Chanoine_LCA_launcher_space_missions_FV.PDF</t>
  </si>
  <si>
    <t>Environmental impacts of launchers and space missions, Deloitte, 2017, p28, https://indico.esa.int/event/181/contributions/1443/attachments/1336/1561/2017_CSID_Chanoine_LCA_launcher_space_missions_FV.PDF</t>
  </si>
  <si>
    <t>Environmental impacts of launchers and space missions, Deloitte, 2017, p8,11,12, https://indico.esa.int/event/181/contributions/1443/attachments/1336/1561/2017_CSID_Chanoine_LCA_launcher_space_missions_FV.PDF</t>
  </si>
  <si>
    <t>Deloitte sustainability, &amp; Clean Space Industrial Days, ESA. (2021). Ground station life cycle assessment. https://indico.esa.int/event/321/contributions/6357/attachments/4332/6535/20210920%20ESA_CSID%202021_GSt%20LCA_vf.pdf</t>
  </si>
  <si>
    <t>References used for comparisons</t>
  </si>
  <si>
    <t>ACV satellite EO</t>
  </si>
  <si>
    <t>ACV lanceur Vega</t>
  </si>
  <si>
    <t>Analyse de cycle de vie comparative entre un système aéroporté et un système aérospatial pour la télédétection de la ressource forestière, p47, https://hal.inrae.fr/hal-02603504/document</t>
  </si>
  <si>
    <r>
      <t xml:space="preserve">Wilson A. R., Vasile M., Maddock C. A., &amp; Baker K. J. (2022). </t>
    </r>
    <r>
      <rPr>
        <i/>
        <sz val="11"/>
        <color theme="1"/>
        <rFont val="Calibri"/>
        <family val="2"/>
        <scheme val="minor"/>
      </rPr>
      <t>Ecospheric life cycle impacts of annual global space activities, Science of The Total Environment</t>
    </r>
    <r>
      <rPr>
        <sz val="11"/>
        <color theme="1"/>
        <rFont val="Calibri"/>
        <family val="2"/>
        <scheme val="minor"/>
      </rPr>
      <t>. https://www.sciencedirect.com/science/article/pii/S0048969722023981</t>
    </r>
  </si>
  <si>
    <t>Wilson</t>
  </si>
  <si>
    <t>https://www.degrouptest.com/actualite/deja-2-3-millions-d-abonnes-qu-est-ce-qui-explique-le-succes-de-starlink</t>
  </si>
  <si>
    <t>DegroupTest</t>
  </si>
  <si>
    <t>https://www.cnbc.com/2023/11/11/the-rapid-rise-of-elon-musks-starlink-satellite-internet-business.html</t>
  </si>
  <si>
    <t xml:space="preserve">CNBC </t>
  </si>
  <si>
    <t>https://www.challenges.fr/entreprise/aeronautique/satellite-konnect-vhts-larme-francaise-tres-prometteuse-face-au-starlink-de-spacex_826781</t>
  </si>
  <si>
    <t>Challenges</t>
  </si>
  <si>
    <t>Constellation LEO 1 (OneWeb)</t>
  </si>
  <si>
    <t>Constellation LEO 2 (Starlink)</t>
  </si>
  <si>
    <t>General data</t>
  </si>
  <si>
    <t>Satellite segment</t>
  </si>
  <si>
    <t xml:space="preserve">Launcher segment </t>
  </si>
  <si>
    <t>Ground segment (mission and satellite control centers)</t>
  </si>
  <si>
    <t>User segment</t>
  </si>
  <si>
    <t>Data displayed</t>
  </si>
  <si>
    <t>Intermediate data</t>
  </si>
  <si>
    <t>Services provided</t>
  </si>
  <si>
    <t>Additional output to study</t>
  </si>
  <si>
    <t>Coverage</t>
  </si>
  <si>
    <t>Uplink</t>
  </si>
  <si>
    <t>Downlink</t>
  </si>
  <si>
    <t>Latency (ms)</t>
  </si>
  <si>
    <t>Number of users</t>
  </si>
  <si>
    <r>
      <t>Total / subscribers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e/subscriber)</t>
    </r>
  </si>
  <si>
    <t>Usable capacity (Tbit/s)</t>
  </si>
  <si>
    <r>
      <t>Total / usable capacity (ktCO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e/Tbit/s)</t>
    </r>
  </si>
  <si>
    <r>
      <t>Total without user segment (ktCO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e/year)</t>
    </r>
  </si>
  <si>
    <r>
      <t>Total / subscriber without user segment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e/subscriber)</t>
    </r>
  </si>
  <si>
    <r>
      <t>Total / usable capacity without user segment (ktCO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e/Tbit/s)</t>
    </r>
  </si>
  <si>
    <t>Europe / North Africa / Middle-East</t>
  </si>
  <si>
    <t>Near-complete</t>
  </si>
  <si>
    <t>Number of satellites</t>
  </si>
  <si>
    <t>Infrastructure lifetime (ground, satellite, user segments)</t>
  </si>
  <si>
    <t>Satellite mass (kg)</t>
  </si>
  <si>
    <r>
      <t>Emission factor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e/kg)</t>
    </r>
  </si>
  <si>
    <t>Total mass put in orbit (kg)</t>
  </si>
  <si>
    <t>Deorbitation and environmental impact at re-entry</t>
  </si>
  <si>
    <t>Satellites lifetime (years)</t>
  </si>
  <si>
    <t>Total mass to put in orbit (kg)</t>
  </si>
  <si>
    <t>Particles impact in high atmosphere</t>
  </si>
  <si>
    <t>Yes (alumina)</t>
  </si>
  <si>
    <t>Yes (soots)</t>
  </si>
  <si>
    <t>Number of stations (mission control centers)</t>
  </si>
  <si>
    <t>Number of antennas per station</t>
  </si>
  <si>
    <t>Number of satellite control centers</t>
  </si>
  <si>
    <t>Number of user kit</t>
  </si>
  <si>
    <t>Electrical consumption (kWh/an)</t>
  </si>
  <si>
    <r>
      <t>Emission factor electricity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e/kWh)</t>
    </r>
  </si>
  <si>
    <r>
      <t>Emission factor user kit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e)</t>
    </r>
  </si>
  <si>
    <r>
      <t>Annualized carbon footprint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e/year)</t>
    </r>
  </si>
  <si>
    <r>
      <t>Annualized emission factor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e/kg/year)</t>
    </r>
  </si>
  <si>
    <r>
      <t>Annualized production carbon footprint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e/year)</t>
    </r>
  </si>
  <si>
    <r>
      <t>Annualized use carbon footprint (kgCO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e/year)</t>
    </r>
  </si>
  <si>
    <r>
      <t>Annualized carbon footprint (kgCO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e/year)</t>
    </r>
  </si>
  <si>
    <r>
      <t>Total (ktCO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e/year)</t>
    </r>
  </si>
  <si>
    <t>Assumptions and references</t>
  </si>
  <si>
    <t>Proposed changes for the next version</t>
  </si>
  <si>
    <t>OneWeb : 5 years</t>
  </si>
  <si>
    <t>Starlink : 2300000 ; OneWeb : professional market</t>
  </si>
  <si>
    <t>OneWeb [Wikipedia1, Eutelsat: +de 630; Expert hearing] ; Starlink [Wikipedia2 : 4700 operational end 2023 ; Expert hearing]</t>
  </si>
  <si>
    <t>Konnect VHTS [Neosat] ; OneWeb [Connect By Cnes : 5 years; Miraux : 6 years] ; Starlink [Connect By Cnes]</t>
  </si>
  <si>
    <r>
      <t>[Eutelsat : 3800kgCO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e/kg hors exploitation ; Expert hearing : possibly up to 50 ktCO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e for this satellite ; uncertainty range [3; 10] around this emission factor]. Assumption applied for the emission factor: x2. Assumption Starlink : /6 (monetary ratio compared to GEO : 1 million $ for 260 kg vs 150 million $ for 6500kg) and x2 (carbon intensity of energy higher). Assumption OneWeb : x0.4/0.25 (monetary ratio compared to Starlink) (production costs of satellite from [Osoro]) ---</t>
    </r>
  </si>
  <si>
    <r>
      <t>[Osoro : without Non-normally Included Emissions : 32ktCO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e for 1 Ariane, 56 2ktCO2e for Soyuz, 22 2ktCO2e for Falcon]. Assumptions : Ariane lift-off with 1 Konnect VHTS; Soyuz lift-off with 32satellites*150kg, Falcon lift-off with 60satellites*225kg. ---</t>
    </r>
  </si>
  <si>
    <t xml:space="preserve">Expert hearing </t>
  </si>
  <si>
    <r>
      <t>[CSID-Deloitte : 143 ktCO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e]. Assumptions : footprint satellite control centers = footprint mission control centers ; lifetime antennas = lifetime satellites (confirmed). Assumptions for OneWeb and Starlink: half footprint is proportional to the surface of the antennas ; foorptint is 2x higher because antennas are more complex ---</t>
    </r>
  </si>
  <si>
    <t>Konnect VHTS : [Challenges : 500 000] ; OneWeb : [Osoro : 800 000] ; Starlink : [CNBC : 2 millions, DegroupTest : 2.3 millions, expert hearing  : &gt; 2.3 millions]</t>
  </si>
  <si>
    <t>[Starlink : 50 W]. Assumption : 20h use. Assumption : /2 for GEO as antenna less complex. Confirmation order of magnitude with expert study.</t>
  </si>
  <si>
    <t>Estimation from [Ken Keiter ; NegaOctet-ADEME ; ADEME]. Assumption : /2 for GEO because antenna less complex. ---</t>
  </si>
  <si>
    <r>
      <t>Comparison [Wilson : 5.96 MtCO2e in 2018 with ACV Mios and Neacore without user segment. In 2022, 94% of 50% space sector for Starlink and OneWeb. That would make the space sector at 2.9 MtCO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e : lower bidder compared to Wilson (but satellite footprint different depending on type of satellites).</t>
    </r>
  </si>
  <si>
    <t>Latency GEO : 500ms physical, 800ms with the ground connexion ; OneWeb : 70ms physical, up to 150ms ; Starlink : 30ms physical</t>
  </si>
  <si>
    <t xml:space="preserve"> </t>
  </si>
  <si>
    <t>Per satellite : Konnect VHTS : 500Gbps ; OneWeb 8Gbps ; Starlink : 20 Gbps. Usable capacity = f(oceans).  [Osoro ; expert hearing]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</si>
</sst>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  <numFmt numFmtId="166" formatCode="_-* #,##0.000_-;\-* #,##0.000_-;_-* &quot;-&quot;??_-;_-@_-"/>
    <numFmt numFmtId="167" formatCode="_-* #,##0.0_-;\-* #,##0.0_-;_-* &quot;-&quot;??_-;_-@_-"/>
    <numFmt numFmtId="168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5A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5A"/>
      <name val="Arial"/>
      <family val="2"/>
    </font>
    <font>
      <i/>
      <sz val="10"/>
      <color rgb="FF00005A"/>
      <name val="Arial"/>
      <family val="2"/>
    </font>
    <font>
      <i/>
      <vertAlign val="subscript"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Border="1"/>
    <xf numFmtId="164" fontId="3" fillId="0" borderId="0" xfId="1" applyNumberFormat="1" applyFont="1" applyBorder="1"/>
    <xf numFmtId="164" fontId="3" fillId="0" borderId="5" xfId="1" applyNumberFormat="1" applyFont="1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9" xfId="0" applyFill="1" applyBorder="1"/>
    <xf numFmtId="164" fontId="0" fillId="0" borderId="11" xfId="1" applyNumberFormat="1" applyFont="1" applyBorder="1"/>
    <xf numFmtId="164" fontId="0" fillId="0" borderId="6" xfId="1" applyNumberFormat="1" applyFont="1" applyBorder="1"/>
    <xf numFmtId="43" fontId="0" fillId="0" borderId="0" xfId="1" applyFont="1" applyBorder="1"/>
    <xf numFmtId="165" fontId="3" fillId="0" borderId="0" xfId="0" applyNumberFormat="1" applyFont="1" applyBorder="1"/>
    <xf numFmtId="0" fontId="4" fillId="0" borderId="0" xfId="0" applyFont="1" applyBorder="1" applyAlignment="1">
      <alignment horizontal="center" vertical="center" wrapText="1"/>
    </xf>
    <xf numFmtId="164" fontId="1" fillId="0" borderId="0" xfId="1" applyNumberFormat="1" applyFont="1" applyBorder="1"/>
    <xf numFmtId="164" fontId="1" fillId="0" borderId="5" xfId="1" applyNumberFormat="1" applyFont="1" applyBorder="1"/>
    <xf numFmtId="0" fontId="0" fillId="0" borderId="0" xfId="0" applyBorder="1" applyAlignment="1">
      <alignment horizontal="right"/>
    </xf>
    <xf numFmtId="0" fontId="0" fillId="0" borderId="0" xfId="0" quotePrefix="1"/>
    <xf numFmtId="0" fontId="7" fillId="0" borderId="0" xfId="0" applyFont="1"/>
    <xf numFmtId="164" fontId="0" fillId="0" borderId="0" xfId="1" applyNumberFormat="1" applyFont="1" applyFill="1" applyBorder="1"/>
    <xf numFmtId="164" fontId="0" fillId="0" borderId="5" xfId="1" applyNumberFormat="1" applyFont="1" applyFill="1" applyBorder="1"/>
    <xf numFmtId="164" fontId="0" fillId="0" borderId="9" xfId="1" applyNumberFormat="1" applyFont="1" applyBorder="1"/>
    <xf numFmtId="164" fontId="0" fillId="0" borderId="4" xfId="1" applyNumberFormat="1" applyFont="1" applyBorder="1"/>
    <xf numFmtId="164" fontId="4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right"/>
    </xf>
    <xf numFmtId="164" fontId="0" fillId="0" borderId="11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3" fillId="0" borderId="11" xfId="1" applyNumberFormat="1" applyFont="1" applyBorder="1"/>
    <xf numFmtId="164" fontId="3" fillId="0" borderId="6" xfId="1" applyNumberFormat="1" applyFont="1" applyBorder="1"/>
    <xf numFmtId="164" fontId="0" fillId="0" borderId="0" xfId="1" applyNumberFormat="1" applyFont="1"/>
    <xf numFmtId="166" fontId="0" fillId="0" borderId="0" xfId="1" applyNumberFormat="1" applyFont="1"/>
    <xf numFmtId="0" fontId="8" fillId="0" borderId="5" xfId="0" applyFont="1" applyBorder="1" applyAlignment="1">
      <alignment horizontal="justify" vertical="center"/>
    </xf>
    <xf numFmtId="0" fontId="0" fillId="0" borderId="0" xfId="0" applyAlignment="1">
      <alignment vertical="center"/>
    </xf>
    <xf numFmtId="43" fontId="0" fillId="0" borderId="0" xfId="1" applyNumberFormat="1" applyFont="1" applyBorder="1"/>
    <xf numFmtId="43" fontId="0" fillId="0" borderId="5" xfId="1" applyNumberFormat="1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2" fillId="6" borderId="12" xfId="0" applyFont="1" applyFill="1" applyBorder="1" applyAlignment="1">
      <alignment horizontal="center" vertical="center" wrapText="1"/>
    </xf>
    <xf numFmtId="164" fontId="0" fillId="0" borderId="9" xfId="1" applyNumberFormat="1" applyFont="1" applyBorder="1" applyAlignment="1">
      <alignment vertical="center"/>
    </xf>
    <xf numFmtId="0" fontId="0" fillId="0" borderId="2" xfId="0" applyBorder="1"/>
    <xf numFmtId="0" fontId="0" fillId="0" borderId="3" xfId="0" applyFill="1" applyBorder="1"/>
    <xf numFmtId="0" fontId="0" fillId="0" borderId="1" xfId="0" applyBorder="1"/>
    <xf numFmtId="0" fontId="0" fillId="0" borderId="1" xfId="0" applyFont="1" applyFill="1" applyBorder="1"/>
    <xf numFmtId="0" fontId="0" fillId="0" borderId="3" xfId="0" applyBorder="1"/>
    <xf numFmtId="0" fontId="0" fillId="0" borderId="2" xfId="0" applyFill="1" applyBorder="1"/>
    <xf numFmtId="0" fontId="0" fillId="0" borderId="1" xfId="0" applyFill="1" applyBorder="1"/>
    <xf numFmtId="0" fontId="3" fillId="0" borderId="1" xfId="0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164" fontId="0" fillId="0" borderId="7" xfId="1" applyNumberFormat="1" applyFont="1" applyBorder="1"/>
    <xf numFmtId="164" fontId="3" fillId="0" borderId="7" xfId="1" applyNumberFormat="1" applyFont="1" applyBorder="1"/>
    <xf numFmtId="164" fontId="1" fillId="0" borderId="7" xfId="1" applyNumberFormat="1" applyFont="1" applyBorder="1"/>
    <xf numFmtId="164" fontId="0" fillId="0" borderId="7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164" fontId="0" fillId="0" borderId="7" xfId="1" applyNumberFormat="1" applyFont="1" applyFill="1" applyBorder="1"/>
    <xf numFmtId="43" fontId="0" fillId="0" borderId="7" xfId="1" applyNumberFormat="1" applyFont="1" applyBorder="1"/>
    <xf numFmtId="164" fontId="3" fillId="0" borderId="10" xfId="1" applyNumberFormat="1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/>
    <xf numFmtId="167" fontId="0" fillId="0" borderId="9" xfId="1" applyNumberFormat="1" applyFont="1" applyBorder="1"/>
    <xf numFmtId="0" fontId="7" fillId="0" borderId="0" xfId="0" applyFont="1" applyBorder="1"/>
    <xf numFmtId="0" fontId="7" fillId="0" borderId="1" xfId="0" applyFont="1" applyBorder="1" applyAlignment="1">
      <alignment vertical="top" wrapText="1"/>
    </xf>
    <xf numFmtId="0" fontId="3" fillId="8" borderId="12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justify" vertic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5" xfId="0" applyFill="1" applyBorder="1"/>
    <xf numFmtId="0" fontId="0" fillId="0" borderId="6" xfId="0" applyBorder="1" applyAlignment="1">
      <alignment wrapText="1"/>
    </xf>
    <xf numFmtId="165" fontId="0" fillId="0" borderId="2" xfId="0" applyNumberFormat="1" applyBorder="1"/>
    <xf numFmtId="165" fontId="0" fillId="0" borderId="1" xfId="0" applyNumberFormat="1" applyBorder="1"/>
    <xf numFmtId="165" fontId="0" fillId="0" borderId="3" xfId="0" applyNumberFormat="1" applyBorder="1"/>
    <xf numFmtId="0" fontId="0" fillId="0" borderId="12" xfId="0" applyBorder="1"/>
    <xf numFmtId="168" fontId="0" fillId="0" borderId="0" xfId="0" applyNumberFormat="1" applyAlignment="1">
      <alignment vertical="center"/>
    </xf>
    <xf numFmtId="167" fontId="0" fillId="0" borderId="8" xfId="1" applyNumberFormat="1" applyFont="1" applyBorder="1"/>
    <xf numFmtId="0" fontId="7" fillId="0" borderId="12" xfId="0" applyNumberFormat="1" applyFont="1" applyBorder="1" applyAlignment="1">
      <alignment wrapText="1"/>
    </xf>
    <xf numFmtId="0" fontId="0" fillId="0" borderId="2" xfId="0" applyBorder="1" applyAlignment="1">
      <alignment vertical="center"/>
    </xf>
    <xf numFmtId="0" fontId="7" fillId="0" borderId="1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2" xfId="0" applyFont="1" applyBorder="1" applyAlignment="1">
      <alignment wrapText="1"/>
    </xf>
    <xf numFmtId="0" fontId="0" fillId="0" borderId="2" xfId="0" applyFill="1" applyBorder="1" applyAlignment="1">
      <alignment vertical="center"/>
    </xf>
    <xf numFmtId="164" fontId="0" fillId="0" borderId="8" xfId="1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165" fontId="7" fillId="0" borderId="3" xfId="0" applyNumberFormat="1" applyFont="1" applyBorder="1"/>
    <xf numFmtId="164" fontId="0" fillId="0" borderId="9" xfId="1" applyNumberFormat="1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8" xfId="1" applyNumberFormat="1" applyFont="1" applyFill="1" applyBorder="1"/>
    <xf numFmtId="164" fontId="0" fillId="0" borderId="11" xfId="1" applyNumberFormat="1" applyFont="1" applyFill="1" applyBorder="1"/>
    <xf numFmtId="164" fontId="0" fillId="0" borderId="4" xfId="1" applyNumberFormat="1" applyFont="1" applyFill="1" applyBorder="1" applyAlignment="1">
      <alignment vertical="center"/>
    </xf>
    <xf numFmtId="164" fontId="0" fillId="0" borderId="4" xfId="1" applyNumberFormat="1" applyFont="1" applyFill="1" applyBorder="1"/>
    <xf numFmtId="0" fontId="0" fillId="0" borderId="12" xfId="0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0" fillId="0" borderId="6" xfId="0" applyBorder="1"/>
    <xf numFmtId="0" fontId="11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777777"/>
      <color rgb="FFFFFFFF"/>
      <color rgb="FFBCBCBC"/>
      <color rgb="FFE60000"/>
      <color rgb="FFE4E4E4"/>
      <color rgb="FFFF7D7D"/>
      <color rgb="FF008DB2"/>
      <color rgb="FF00005A"/>
      <color rgb="FF00008E"/>
      <color rgb="FFFFD9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sz="1400" b="1"/>
            </a:pPr>
            <a:r>
              <a:rPr lang="fr-FR" sz="1400" b="1"/>
              <a:t>Empreinte carbone de</a:t>
            </a:r>
            <a:r>
              <a:rPr lang="fr-FR" sz="1400" b="1" baseline="0"/>
              <a:t> trois réseaux satellitaires </a:t>
            </a:r>
            <a:endParaRPr lang="fr-FR" sz="1400" b="1"/>
          </a:p>
        </c:rich>
      </c:tx>
      <c:layout>
        <c:manualLayout>
          <c:xMode val="edge"/>
          <c:yMode val="edge"/>
          <c:x val="0.16611543711491925"/>
          <c:y val="1.551386266404829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39030638385081E-2"/>
          <c:y val="0.15729644693740311"/>
          <c:w val="0.87158930218260067"/>
          <c:h val="0.74566321104788469"/>
        </c:manualLayout>
      </c:layout>
      <c:bubbleChart>
        <c:varyColors val="0"/>
        <c:ser>
          <c:idx val="0"/>
          <c:order val="0"/>
          <c:tx>
            <c:v>50 000 kg de satellite</c:v>
          </c:tx>
          <c:spPr>
            <a:ln w="25400">
              <a:noFill/>
            </a:ln>
          </c:spPr>
          <c:invertIfNegative val="0"/>
          <c:dLbls>
            <c:delete val="1"/>
          </c:dLbls>
          <c:xVal>
            <c:numRef>
              <c:f>'Carbon footprint'!$D$38:$F$38</c:f>
              <c:numCache>
                <c:formatCode>_-* #,##0_-;\-* #,##0_-;_-* "-"??_-;_-@_-</c:formatCode>
                <c:ptCount val="3"/>
                <c:pt idx="0">
                  <c:v>650</c:v>
                </c:pt>
                <c:pt idx="1">
                  <c:v>50</c:v>
                </c:pt>
                <c:pt idx="2">
                  <c:v>40</c:v>
                </c:pt>
              </c:numCache>
            </c:numRef>
          </c:xVal>
          <c:yVal>
            <c:numRef>
              <c:f>'Carbon footprint'!$D$43:$F$43</c:f>
              <c:numCache>
                <c:formatCode>_-* #,##0_-;\-* #,##0_-;_-* "-"??_-;_-@_-</c:formatCode>
                <c:ptCount val="3"/>
                <c:pt idx="0">
                  <c:v>132.227</c:v>
                </c:pt>
                <c:pt idx="1">
                  <c:v>519.73766899766895</c:v>
                </c:pt>
                <c:pt idx="2">
                  <c:v>74.052321678321675</c:v>
                </c:pt>
              </c:numCache>
            </c:numRef>
          </c:yVal>
          <c:bubbleSize>
            <c:numRef>
              <c:f>'Carbon footprint'!$D$9:$F$9</c:f>
              <c:numCache>
                <c:formatCode>_-* #,##0_-;\-* #,##0_-;_-* "-"??_-;_-@_-</c:formatCode>
                <c:ptCount val="3"/>
                <c:pt idx="0">
                  <c:v>6500</c:v>
                </c:pt>
                <c:pt idx="1">
                  <c:v>97200</c:v>
                </c:pt>
                <c:pt idx="2">
                  <c:v>1147500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0893-4CD8-92E5-374B060F788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203615936"/>
        <c:axId val="200714800"/>
        <c:extLst>
          <c:ext xmlns:c15="http://schemas.microsoft.com/office/drawing/2012/chart" uri="{02D57815-91ED-43cb-92C2-25804820EDAC}">
            <c15:filteredBubbleSeries>
              <c15:ser>
                <c:idx val="1"/>
                <c:order val="1"/>
                <c:tx>
                  <c:v>Altitude d'orbite</c:v>
                </c:tx>
                <c:spPr>
                  <a:ln w="25400">
                    <a:noFill/>
                  </a:ln>
                </c:spPr>
                <c:invertIfNegative val="0"/>
                <c:dLbls>
                  <c:delete val="1"/>
                </c:dLbls>
                <c:xVal>
                  <c:numRef>
                    <c:extLst>
                      <c:ext uri="{02D57815-91ED-43cb-92C2-25804820EDAC}">
                        <c15:formulaRef>
                          <c15:sqref>'Carbon footprint'!$D$37:$F$37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"/>
                      <c:pt idx="0">
                        <c:v>35786</c:v>
                      </c:pt>
                      <c:pt idx="1">
                        <c:v>1200</c:v>
                      </c:pt>
                      <c:pt idx="2">
                        <c:v>550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'Carbon footprint'!$D$37:$F$37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"/>
                      <c:pt idx="0">
                        <c:v>35786</c:v>
                      </c:pt>
                      <c:pt idx="1">
                        <c:v>1200</c:v>
                      </c:pt>
                      <c:pt idx="2">
                        <c:v>550</c:v>
                      </c:pt>
                    </c:numCache>
                  </c:numRef>
                </c:yVal>
                <c:bubbleSize>
                  <c:numRef>
                    <c:extLst>
                      <c:ext uri="{02D57815-91ED-43cb-92C2-25804820EDAC}">
                        <c15:formulaRef>
                          <c15:sqref>'Carbon footprint'!$D$37:$F$37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"/>
                      <c:pt idx="0">
                        <c:v>35786</c:v>
                      </c:pt>
                      <c:pt idx="1">
                        <c:v>1200</c:v>
                      </c:pt>
                      <c:pt idx="2">
                        <c:v>550</c:v>
                      </c:pt>
                    </c:numCache>
                  </c:numRef>
                </c:bubbleSize>
                <c:bubble3D val="0"/>
                <c:extLst>
                  <c:ext xmlns:c16="http://schemas.microsoft.com/office/drawing/2014/chart" uri="{C3380CC4-5D6E-409C-BE32-E72D297353CC}">
                    <c16:uniqueId val="{00000001-0893-4CD8-92E5-374B060F788A}"/>
                  </c:ext>
                </c:extLst>
              </c15:ser>
            </c15:filteredBubbleSeries>
          </c:ext>
        </c:extLst>
      </c:bubbleChart>
      <c:valAx>
        <c:axId val="203615936"/>
        <c:scaling>
          <c:orientation val="minMax"/>
          <c:max val="900"/>
          <c:min val="0"/>
        </c:scaling>
        <c:delete val="0"/>
        <c:axPos val="b"/>
        <c:majorGridlines>
          <c:spPr>
            <a:ln w="9525" cap="flat" cmpd="sng" algn="ctr">
              <a:solidFill>
                <a:srgbClr val="E4E4E4"/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Latence (ms)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0714800"/>
        <c:crosses val="autoZero"/>
        <c:crossBetween val="midCat"/>
        <c:majorUnit val="100"/>
      </c:valAx>
      <c:valAx>
        <c:axId val="2007148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E4E4E4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Impact carbone de l'infrastructure par débit (ktCO2e/Tbps)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3615936"/>
        <c:crosses val="autoZero"/>
        <c:crossBetween val="midCat"/>
        <c:majorUnit val="50"/>
        <c:minorUnit val="1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701621796772815"/>
          <c:y val="6.4096281196677915E-2"/>
          <c:w val="0.167284295049488"/>
          <c:h val="4.013695146664429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 cap="flat" cmpd="sng" algn="ctr">
      <a:noFill/>
      <a:round/>
    </a:ln>
    <a:effectLst>
      <a:softEdge rad="0"/>
    </a:effectLst>
  </c:spPr>
  <c:txPr>
    <a:bodyPr/>
    <a:lstStyle/>
    <a:p>
      <a:pPr>
        <a:defRPr b="0"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000" b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Empreinte</a:t>
            </a:r>
            <a:r>
              <a:rPr lang="fr-FR" sz="1000" b="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carbone (ktCO</a:t>
            </a:r>
            <a:r>
              <a:rPr lang="fr-FR" sz="1000" b="0" baseline="-250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="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e/an)</a:t>
            </a:r>
            <a:r>
              <a:rPr lang="fr-FR" sz="1000" b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trois</a:t>
            </a:r>
            <a:r>
              <a:rPr lang="fr-FR" sz="1000" b="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réseaux satellitaires</a:t>
            </a:r>
            <a:endParaRPr lang="fr-FR" sz="1000" b="0">
              <a:solidFill>
                <a:srgbClr val="777777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solidFill>
            <a:srgbClr val="FFFF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59178031570572"/>
          <c:y val="8.5986139906897241E-2"/>
          <c:w val="0.59361432535610437"/>
          <c:h val="0.820703046581037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'Carbon footprint'!$A$5:$A$11</c:f>
              <c:strCache>
                <c:ptCount val="1"/>
                <c:pt idx="0">
                  <c:v>Satellite segment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footprint'!$D$8:$F$8</c:f>
              <c:numCache>
                <c:formatCode>_-* #,##0_-;\-* #,##0_-;_-* "-"??_-;_-@_-</c:formatCode>
                <c:ptCount val="3"/>
                <c:pt idx="0">
                  <c:v>3.2933333333333334</c:v>
                </c:pt>
                <c:pt idx="1">
                  <c:v>65.664000000000001</c:v>
                </c:pt>
                <c:pt idx="2">
                  <c:v>581.4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E-472C-ABD2-329ACD2C1837}"/>
            </c:ext>
          </c:extLst>
        </c:ser>
        <c:ser>
          <c:idx val="1"/>
          <c:order val="1"/>
          <c:tx>
            <c:strRef>
              <c:f>'Carbon footprint'!$A$12:$A$16</c:f>
              <c:strCache>
                <c:ptCount val="1"/>
                <c:pt idx="0">
                  <c:v>Launcher segment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footprint'!$D$15:$F$15</c:f>
              <c:numCache>
                <c:formatCode>_-* #,##0_-;\-* #,##0_-;_-* "-"??_-;_-@_-</c:formatCode>
                <c:ptCount val="3"/>
                <c:pt idx="0">
                  <c:v>2.1333333333333333</c:v>
                </c:pt>
                <c:pt idx="1">
                  <c:v>189</c:v>
                </c:pt>
                <c:pt idx="2">
                  <c:v>374.00000000000006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1E-472C-ABD2-329ACD2C1837}"/>
            </c:ext>
          </c:extLst>
        </c:ser>
        <c:ser>
          <c:idx val="2"/>
          <c:order val="2"/>
          <c:tx>
            <c:strRef>
              <c:f>'Carbon footprint'!$A$17:$A$23</c:f>
              <c:strCache>
                <c:ptCount val="1"/>
                <c:pt idx="0">
                  <c:v>Ground segment (mission and satellite control centers)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footprint'!$D$23:$F$23</c:f>
              <c:numCache>
                <c:formatCode>_-* #,##0_-;\-* #,##0_-;_-* "-"??_-;_-@_-</c:formatCode>
                <c:ptCount val="3"/>
                <c:pt idx="0">
                  <c:v>1.716</c:v>
                </c:pt>
                <c:pt idx="1">
                  <c:v>86.180769230769229</c:v>
                </c:pt>
                <c:pt idx="2">
                  <c:v>61.451076923076926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E-472C-ABD2-329ACD2C1837}"/>
            </c:ext>
          </c:extLst>
        </c:ser>
        <c:ser>
          <c:idx val="3"/>
          <c:order val="3"/>
          <c:tx>
            <c:strRef>
              <c:f>'Carbon footprint'!$A$24:$A$31</c:f>
              <c:strCache>
                <c:ptCount val="1"/>
                <c:pt idx="0">
                  <c:v>User segment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footprint'!$D$31:$F$31</c:f>
              <c:numCache>
                <c:formatCode>_-* #,##0_-;\-* #,##0_-;_-* "-"??_-;_-@_-</c:formatCode>
                <c:ptCount val="3"/>
                <c:pt idx="0">
                  <c:v>58.970833333333339</c:v>
                </c:pt>
                <c:pt idx="1">
                  <c:v>230.86666666666667</c:v>
                </c:pt>
                <c:pt idx="2">
                  <c:v>612.29999999999995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1E-472C-ABD2-329ACD2C1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3173023"/>
        <c:axId val="912125471"/>
      </c:barChart>
      <c:catAx>
        <c:axId val="92317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12125471"/>
        <c:crosses val="autoZero"/>
        <c:auto val="1"/>
        <c:lblAlgn val="ctr"/>
        <c:lblOffset val="100"/>
        <c:noMultiLvlLbl val="0"/>
      </c:catAx>
      <c:valAx>
        <c:axId val="912125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CBCB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777777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Empreinte carbone </a:t>
                </a:r>
                <a:r>
                  <a:rPr lang="fr-FR" baseline="0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(ktCO</a:t>
                </a:r>
                <a:r>
                  <a:rPr lang="fr-FR" baseline="-25000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fr-FR" baseline="0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e/an)</a:t>
                </a:r>
                <a:endParaRPr lang="fr-FR">
                  <a:solidFill>
                    <a:srgbClr val="777777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777777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2317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96358403627382"/>
          <c:y val="0.24612820564626203"/>
          <c:w val="0.25971866933599136"/>
          <c:h val="0.582810853705560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sz="1400" b="1">
                <a:solidFill>
                  <a:schemeClr val="tx1"/>
                </a:solidFill>
              </a:defRPr>
            </a:pPr>
            <a:r>
              <a:rPr lang="fr-FR" sz="10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Empreinte carbone de trois réseaux satellites (ktCO</a:t>
            </a:r>
            <a:r>
              <a:rPr lang="fr-FR" sz="1000" b="0" baseline="-250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e/an)</a:t>
            </a:r>
          </a:p>
        </c:rich>
      </c:tx>
      <c:layout>
        <c:manualLayout>
          <c:xMode val="edge"/>
          <c:yMode val="edge"/>
          <c:x val="0.31378149690734347"/>
          <c:y val="2.439225591402886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39030638385081E-2"/>
          <c:y val="0.15729644693740311"/>
          <c:w val="0.87158930218260067"/>
          <c:h val="0.74566321104788469"/>
        </c:manualLayout>
      </c:layout>
      <c:bubbleChart>
        <c:varyColors val="0"/>
        <c:ser>
          <c:idx val="0"/>
          <c:order val="0"/>
          <c:tx>
            <c:v>50 000 kg de satellite</c:v>
          </c:tx>
          <c:spPr>
            <a:ln w="25400">
              <a:noFill/>
            </a:ln>
          </c:spPr>
          <c:invertIfNegative val="0"/>
          <c:dLbls>
            <c:delete val="1"/>
          </c:dLbls>
          <c:xVal>
            <c:numRef>
              <c:f>'Carbon footprint'!$D$38:$F$38</c:f>
              <c:numCache>
                <c:formatCode>_-* #,##0_-;\-* #,##0_-;_-* "-"??_-;_-@_-</c:formatCode>
                <c:ptCount val="3"/>
                <c:pt idx="0">
                  <c:v>650</c:v>
                </c:pt>
                <c:pt idx="1">
                  <c:v>50</c:v>
                </c:pt>
                <c:pt idx="2">
                  <c:v>40</c:v>
                </c:pt>
              </c:numCache>
            </c:numRef>
          </c:xVal>
          <c:yVal>
            <c:numRef>
              <c:f>'Carbon footprint'!$D$32:$F$32</c:f>
              <c:numCache>
                <c:formatCode>_-* #,##0_-;\-* #,##0_-;_-* "-"??_-;_-@_-</c:formatCode>
                <c:ptCount val="3"/>
                <c:pt idx="0">
                  <c:v>66.113500000000002</c:v>
                </c:pt>
                <c:pt idx="1">
                  <c:v>571.71143589743588</c:v>
                </c:pt>
                <c:pt idx="2">
                  <c:v>1629.151076923077</c:v>
                </c:pt>
              </c:numCache>
            </c:numRef>
          </c:yVal>
          <c:bubbleSize>
            <c:numRef>
              <c:f>'Carbon footprint'!$D$9:$F$9</c:f>
              <c:numCache>
                <c:formatCode>_-* #,##0_-;\-* #,##0_-;_-* "-"??_-;_-@_-</c:formatCode>
                <c:ptCount val="3"/>
                <c:pt idx="0">
                  <c:v>6500</c:v>
                </c:pt>
                <c:pt idx="1">
                  <c:v>97200</c:v>
                </c:pt>
                <c:pt idx="2">
                  <c:v>1147500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C96B-4D5A-8F62-2680EBDE77E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203615936"/>
        <c:axId val="200714800"/>
        <c:extLst/>
      </c:bubbleChart>
      <c:valAx>
        <c:axId val="203615936"/>
        <c:scaling>
          <c:orientation val="minMax"/>
          <c:max val="900"/>
          <c:min val="0"/>
        </c:scaling>
        <c:delete val="0"/>
        <c:axPos val="b"/>
        <c:majorGridlines>
          <c:spPr>
            <a:ln w="9525" cap="flat" cmpd="sng" algn="ctr">
              <a:solidFill>
                <a:srgbClr val="E4E4E4"/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Latence (ms)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0714800"/>
        <c:crosses val="autoZero"/>
        <c:crossBetween val="midCat"/>
        <c:majorUnit val="100"/>
      </c:valAx>
      <c:valAx>
        <c:axId val="200714800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rgbClr val="E4E4E4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Empreinte</a:t>
                </a:r>
                <a:r>
                  <a:rPr lang="fr-FR" baseline="0"/>
                  <a:t> carbone </a:t>
                </a:r>
                <a:r>
                  <a:rPr lang="fr-FR"/>
                  <a:t> (ktCO</a:t>
                </a:r>
                <a:r>
                  <a:rPr lang="fr-FR" baseline="-25000"/>
                  <a:t>2</a:t>
                </a:r>
                <a:r>
                  <a:rPr lang="fr-FR"/>
                  <a:t>e/an)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361593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512973773654262"/>
          <c:y val="6.0980639785072177E-2"/>
          <c:w val="0.167284295049488"/>
          <c:h val="4.0136958481467332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 cap="flat" cmpd="sng" algn="ctr">
      <a:noFill/>
      <a:round/>
    </a:ln>
    <a:effectLst>
      <a:softEdge rad="0"/>
    </a:effectLst>
  </c:spPr>
  <c:txPr>
    <a:bodyPr/>
    <a:lstStyle/>
    <a:p>
      <a:pPr>
        <a:defRPr b="0"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000" b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Empreinte</a:t>
            </a:r>
            <a:r>
              <a:rPr lang="fr-FR" sz="1000" b="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carbone (ktCO</a:t>
            </a:r>
            <a:r>
              <a:rPr lang="fr-FR" sz="1000" b="0" baseline="-250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="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e/an)</a:t>
            </a:r>
            <a:r>
              <a:rPr lang="fr-FR" sz="1000" b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trois</a:t>
            </a:r>
            <a:r>
              <a:rPr lang="fr-FR" sz="1000" b="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réseaux satellitaires type</a:t>
            </a:r>
            <a:endParaRPr lang="fr-FR" sz="1000" b="0">
              <a:solidFill>
                <a:srgbClr val="777777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solidFill>
            <a:srgbClr val="FFFF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59178031570572"/>
          <c:y val="8.5986139906897241E-2"/>
          <c:w val="0.59361432535610437"/>
          <c:h val="0.820703046581037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'Carbon footprint'!$A$5:$A$11</c:f>
              <c:strCache>
                <c:ptCount val="1"/>
                <c:pt idx="0">
                  <c:v>Satellite segment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footprint'!$D$8:$F$8</c:f>
              <c:numCache>
                <c:formatCode>_-* #,##0_-;\-* #,##0_-;_-* "-"??_-;_-@_-</c:formatCode>
                <c:ptCount val="3"/>
                <c:pt idx="0">
                  <c:v>3.2933333333333334</c:v>
                </c:pt>
                <c:pt idx="1">
                  <c:v>65.664000000000001</c:v>
                </c:pt>
                <c:pt idx="2">
                  <c:v>581.4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B-4E0C-B379-5403B7FB7A3D}"/>
            </c:ext>
          </c:extLst>
        </c:ser>
        <c:ser>
          <c:idx val="1"/>
          <c:order val="1"/>
          <c:tx>
            <c:strRef>
              <c:f>'Carbon footprint'!$A$12:$A$49</c:f>
              <c:strCache>
                <c:ptCount val="1"/>
                <c:pt idx="0">
                  <c:v>Launcher segment  Ground segment (mission and satellite control centers) User segment Total Services provided Additional output to study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footprint'!$D$15:$F$15</c:f>
              <c:numCache>
                <c:formatCode>_-* #,##0_-;\-* #,##0_-;_-* "-"??_-;_-@_-</c:formatCode>
                <c:ptCount val="3"/>
                <c:pt idx="0">
                  <c:v>2.1333333333333333</c:v>
                </c:pt>
                <c:pt idx="1">
                  <c:v>189</c:v>
                </c:pt>
                <c:pt idx="2">
                  <c:v>374.00000000000006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B-4E0C-B379-5403B7FB7A3D}"/>
            </c:ext>
          </c:extLst>
        </c:ser>
        <c:ser>
          <c:idx val="2"/>
          <c:order val="2"/>
          <c:tx>
            <c:strRef>
              <c:f>'Carbon footprint'!$A$17:$A$23</c:f>
              <c:strCache>
                <c:ptCount val="1"/>
                <c:pt idx="0">
                  <c:v>Ground segment (mission and satellite control centers)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footprint'!$D$23:$F$23</c:f>
              <c:numCache>
                <c:formatCode>_-* #,##0_-;\-* #,##0_-;_-* "-"??_-;_-@_-</c:formatCode>
                <c:ptCount val="3"/>
                <c:pt idx="0">
                  <c:v>1.716</c:v>
                </c:pt>
                <c:pt idx="1">
                  <c:v>86.180769230769229</c:v>
                </c:pt>
                <c:pt idx="2">
                  <c:v>61.451076923076926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4B-4E0C-B379-5403B7FB7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3173023"/>
        <c:axId val="912125471"/>
      </c:barChart>
      <c:catAx>
        <c:axId val="92317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12125471"/>
        <c:crosses val="autoZero"/>
        <c:auto val="1"/>
        <c:lblAlgn val="ctr"/>
        <c:lblOffset val="100"/>
        <c:noMultiLvlLbl val="0"/>
      </c:catAx>
      <c:valAx>
        <c:axId val="912125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CBCB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777777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Empreinte carbone </a:t>
                </a:r>
                <a:r>
                  <a:rPr lang="fr-FR" baseline="0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(ktCO</a:t>
                </a:r>
                <a:r>
                  <a:rPr lang="fr-FR" baseline="-25000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fr-FR" baseline="0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e/an)</a:t>
                </a:r>
                <a:endParaRPr lang="fr-FR">
                  <a:solidFill>
                    <a:srgbClr val="777777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777777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2317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96358403627382"/>
          <c:y val="0.24612820564626203"/>
          <c:w val="0.25971866933599136"/>
          <c:h val="0.582810853705560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sz="1400" b="1">
                <a:solidFill>
                  <a:schemeClr val="tx1"/>
                </a:solidFill>
              </a:defRPr>
            </a:pPr>
            <a:r>
              <a:rPr lang="fr-FR" sz="10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Carbon</a:t>
            </a:r>
            <a:r>
              <a:rPr lang="fr-FR" sz="1000" b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footprint of three satellite networks</a:t>
            </a:r>
            <a:r>
              <a:rPr lang="fr-FR" sz="10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(ktCO</a:t>
            </a:r>
            <a:r>
              <a:rPr lang="fr-FR" sz="1000" b="0" baseline="-250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e/year)</a:t>
            </a:r>
          </a:p>
        </c:rich>
      </c:tx>
      <c:layout>
        <c:manualLayout>
          <c:xMode val="edge"/>
          <c:yMode val="edge"/>
          <c:x val="0.31378149690734347"/>
          <c:y val="2.439225591402886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39030638385081E-2"/>
          <c:y val="0.15729644693740311"/>
          <c:w val="0.87158930218260067"/>
          <c:h val="0.74566321104788469"/>
        </c:manualLayout>
      </c:layout>
      <c:bubbleChart>
        <c:varyColors val="0"/>
        <c:ser>
          <c:idx val="0"/>
          <c:order val="0"/>
          <c:tx>
            <c:v>50 000 kg of satellites</c:v>
          </c:tx>
          <c:spPr>
            <a:ln w="25400">
              <a:noFill/>
            </a:ln>
          </c:spPr>
          <c:invertIfNegative val="0"/>
          <c:dLbls>
            <c:delete val="1"/>
          </c:dLbls>
          <c:xVal>
            <c:numRef>
              <c:f>'Carbon footprint'!$D$38:$F$38</c:f>
              <c:numCache>
                <c:formatCode>_-* #.##0_-;\-* #.##0_-;_-* "-"??_-;_-@_-</c:formatCode>
                <c:ptCount val="3"/>
                <c:pt idx="0">
                  <c:v>650</c:v>
                </c:pt>
                <c:pt idx="1">
                  <c:v>50</c:v>
                </c:pt>
                <c:pt idx="2">
                  <c:v>40</c:v>
                </c:pt>
              </c:numCache>
            </c:numRef>
          </c:xVal>
          <c:yVal>
            <c:numRef>
              <c:f>'Carbon footprint'!$D$32:$F$32</c:f>
              <c:numCache>
                <c:formatCode>_-* #,##0_-;\-* #,##0_-;_-* "-"??_-;_-@_-</c:formatCode>
                <c:ptCount val="3"/>
                <c:pt idx="0">
                  <c:v>66.113500000000002</c:v>
                </c:pt>
                <c:pt idx="1">
                  <c:v>571.71143589743588</c:v>
                </c:pt>
                <c:pt idx="2">
                  <c:v>1629.151076923077</c:v>
                </c:pt>
              </c:numCache>
            </c:numRef>
          </c:yVal>
          <c:bubbleSize>
            <c:numRef>
              <c:f>'Carbon footprint'!$D$9:$F$9</c:f>
              <c:numCache>
                <c:formatCode>_-* #,##0_-;\-* #,##0_-;_-* "-"??_-;_-@_-</c:formatCode>
                <c:ptCount val="3"/>
                <c:pt idx="0">
                  <c:v>6500</c:v>
                </c:pt>
                <c:pt idx="1">
                  <c:v>97200</c:v>
                </c:pt>
                <c:pt idx="2">
                  <c:v>1147500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FCAD-4A61-AB85-D3ED34329C8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203615936"/>
        <c:axId val="200714800"/>
        <c:extLst/>
      </c:bubbleChart>
      <c:valAx>
        <c:axId val="203615936"/>
        <c:scaling>
          <c:orientation val="minMax"/>
          <c:max val="900"/>
          <c:min val="0"/>
        </c:scaling>
        <c:delete val="0"/>
        <c:axPos val="b"/>
        <c:majorGridlines>
          <c:spPr>
            <a:ln w="9525" cap="flat" cmpd="sng" algn="ctr">
              <a:solidFill>
                <a:srgbClr val="E4E4E4"/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Latency (ms)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.##0_-;\-* #.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0714800"/>
        <c:crosses val="autoZero"/>
        <c:crossBetween val="midCat"/>
        <c:majorUnit val="100"/>
      </c:valAx>
      <c:valAx>
        <c:axId val="200714800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rgbClr val="E4E4E4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baseline="0"/>
                  <a:t>Carbon footprint </a:t>
                </a:r>
                <a:r>
                  <a:rPr lang="fr-FR"/>
                  <a:t> (ktCO</a:t>
                </a:r>
                <a:r>
                  <a:rPr lang="fr-FR" baseline="-25000"/>
                  <a:t>2</a:t>
                </a:r>
                <a:r>
                  <a:rPr lang="fr-FR"/>
                  <a:t>e/year)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361593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512973773654262"/>
          <c:y val="6.0980639785072177E-2"/>
          <c:w val="0.167284295049488"/>
          <c:h val="4.0136958481467332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 cap="flat" cmpd="sng" algn="ctr">
      <a:noFill/>
      <a:round/>
    </a:ln>
    <a:effectLst>
      <a:softEdge rad="0"/>
    </a:effectLst>
  </c:spPr>
  <c:txPr>
    <a:bodyPr/>
    <a:lstStyle/>
    <a:p>
      <a:pPr>
        <a:defRPr b="0"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rgbClr val="777777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000" b="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Carbon footprint (ktCO</a:t>
            </a:r>
            <a:r>
              <a:rPr lang="fr-FR" sz="1000" b="0" baseline="-2500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fr-FR" sz="1000" b="0" baseline="0">
                <a:solidFill>
                  <a:srgbClr val="777777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e/year) of three satellite networks</a:t>
            </a:r>
            <a:endParaRPr lang="fr-FR" sz="1000" b="0">
              <a:solidFill>
                <a:srgbClr val="777777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solidFill>
            <a:srgbClr val="FFFF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59178031570572"/>
          <c:y val="8.5986139906897241E-2"/>
          <c:w val="0.59361432535610437"/>
          <c:h val="0.820703046581037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'Carbon footprint'!$A$5:$A$11</c:f>
              <c:strCache>
                <c:ptCount val="1"/>
                <c:pt idx="0">
                  <c:v>Satellite segment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footprint'!$D$8:$F$8</c:f>
              <c:numCache>
                <c:formatCode>_-* #,##0_-;\-* #,##0_-;_-* "-"??_-;_-@_-</c:formatCode>
                <c:ptCount val="3"/>
                <c:pt idx="0">
                  <c:v>3.2933333333333334</c:v>
                </c:pt>
                <c:pt idx="1">
                  <c:v>65.664000000000001</c:v>
                </c:pt>
                <c:pt idx="2">
                  <c:v>581.4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B-486C-94A1-9B84BD59D5F8}"/>
            </c:ext>
          </c:extLst>
        </c:ser>
        <c:ser>
          <c:idx val="1"/>
          <c:order val="1"/>
          <c:tx>
            <c:strRef>
              <c:f>'Carbon footprint'!$A$12:$A$16</c:f>
              <c:strCache>
                <c:ptCount val="1"/>
                <c:pt idx="0">
                  <c:v>Launcher segment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footprint'!$D$15:$F$15</c:f>
              <c:numCache>
                <c:formatCode>_-* #,##0_-;\-* #,##0_-;_-* "-"??_-;_-@_-</c:formatCode>
                <c:ptCount val="3"/>
                <c:pt idx="0">
                  <c:v>2.1333333333333333</c:v>
                </c:pt>
                <c:pt idx="1">
                  <c:v>189</c:v>
                </c:pt>
                <c:pt idx="2">
                  <c:v>374.00000000000006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2B-486C-94A1-9B84BD59D5F8}"/>
            </c:ext>
          </c:extLst>
        </c:ser>
        <c:ser>
          <c:idx val="2"/>
          <c:order val="2"/>
          <c:tx>
            <c:strRef>
              <c:f>'Carbon footprint'!$A$17:$A$23</c:f>
              <c:strCache>
                <c:ptCount val="1"/>
                <c:pt idx="0">
                  <c:v>Ground segment (mission and satellite control centers)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footprint'!$D$23:$F$23</c:f>
              <c:numCache>
                <c:formatCode>_-* #,##0_-;\-* #,##0_-;_-* "-"??_-;_-@_-</c:formatCode>
                <c:ptCount val="3"/>
                <c:pt idx="0">
                  <c:v>1.716</c:v>
                </c:pt>
                <c:pt idx="1">
                  <c:v>86.180769230769229</c:v>
                </c:pt>
                <c:pt idx="2">
                  <c:v>61.451076923076926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2B-486C-94A1-9B84BD59D5F8}"/>
            </c:ext>
          </c:extLst>
        </c:ser>
        <c:ser>
          <c:idx val="3"/>
          <c:order val="3"/>
          <c:tx>
            <c:strRef>
              <c:f>'Carbon footprint'!$A$24:$A$31</c:f>
              <c:strCache>
                <c:ptCount val="1"/>
                <c:pt idx="0">
                  <c:v>User segment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'Carbon footprint'!$D$2:$F$2</c:f>
              <c:strCache>
                <c:ptCount val="3"/>
                <c:pt idx="0">
                  <c:v> Satellite GEO (Konnect VHTS) </c:v>
                </c:pt>
                <c:pt idx="1">
                  <c:v> Constellation LEO 1 (OneWeb) </c:v>
                </c:pt>
                <c:pt idx="2">
                  <c:v> Constellation LEO 2 (Starlink) </c:v>
                </c:pt>
              </c:strCache>
            </c:strRef>
          </c:cat>
          <c:val>
            <c:numRef>
              <c:f>'Carbon footprint'!$D$31:$F$31</c:f>
              <c:numCache>
                <c:formatCode>_-* #,##0_-;\-* #,##0_-;_-* "-"??_-;_-@_-</c:formatCode>
                <c:ptCount val="3"/>
                <c:pt idx="0">
                  <c:v>58.970833333333339</c:v>
                </c:pt>
                <c:pt idx="1">
                  <c:v>230.86666666666667</c:v>
                </c:pt>
                <c:pt idx="2">
                  <c:v>612.29999999999995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2B-486C-94A1-9B84BD59D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3173023"/>
        <c:axId val="912125471"/>
      </c:barChart>
      <c:catAx>
        <c:axId val="92317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12125471"/>
        <c:crosses val="autoZero"/>
        <c:auto val="1"/>
        <c:lblAlgn val="ctr"/>
        <c:lblOffset val="100"/>
        <c:noMultiLvlLbl val="0"/>
      </c:catAx>
      <c:valAx>
        <c:axId val="912125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CBCB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777777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Carbon</a:t>
                </a:r>
                <a:r>
                  <a:rPr lang="fr-FR" baseline="0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footprint</a:t>
                </a:r>
                <a:r>
                  <a:rPr lang="fr-FR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fr-FR" baseline="0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(ktCO</a:t>
                </a:r>
                <a:r>
                  <a:rPr lang="fr-FR" baseline="-25000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fr-FR" baseline="0">
                    <a:solidFill>
                      <a:srgbClr val="777777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e/year)</a:t>
                </a:r>
                <a:endParaRPr lang="fr-FR">
                  <a:solidFill>
                    <a:srgbClr val="777777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777777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2317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96358403627382"/>
          <c:y val="0.24612820564626203"/>
          <c:w val="0.25971866933599136"/>
          <c:h val="0.582810853705560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777777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35</xdr:row>
      <xdr:rowOff>0</xdr:rowOff>
    </xdr:from>
    <xdr:to>
      <xdr:col>34</xdr:col>
      <xdr:colOff>206443</xdr:colOff>
      <xdr:row>66</xdr:row>
      <xdr:rowOff>144318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0864CA9-9D8E-482F-ADE7-CE31E1F95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172160</xdr:colOff>
      <xdr:row>59</xdr:row>
      <xdr:rowOff>84899</xdr:rowOff>
    </xdr:from>
    <xdr:to>
      <xdr:col>26</xdr:col>
      <xdr:colOff>495524</xdr:colOff>
      <xdr:row>59</xdr:row>
      <xdr:rowOff>163934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A9D3DAFA-11F8-46C8-B5A7-0F38822E4D7A}"/>
            </a:ext>
          </a:extLst>
        </xdr:cNvPr>
        <xdr:cNvCxnSpPr/>
      </xdr:nvCxnSpPr>
      <xdr:spPr>
        <a:xfrm flipH="1" flipV="1">
          <a:off x="2458160" y="4620613"/>
          <a:ext cx="323364" cy="79035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523875</xdr:colOff>
      <xdr:row>46</xdr:row>
      <xdr:rowOff>63500</xdr:rowOff>
    </xdr:from>
    <xdr:to>
      <xdr:col>25</xdr:col>
      <xdr:colOff>756399</xdr:colOff>
      <xdr:row>47</xdr:row>
      <xdr:rowOff>46691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CA0972B4-3176-481A-9B1E-B1C34257EB5B}"/>
            </a:ext>
          </a:extLst>
        </xdr:cNvPr>
        <xdr:cNvCxnSpPr/>
      </xdr:nvCxnSpPr>
      <xdr:spPr>
        <a:xfrm flipH="1" flipV="1">
          <a:off x="10429875" y="8826500"/>
          <a:ext cx="232524" cy="173691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550156</xdr:colOff>
      <xdr:row>57</xdr:row>
      <xdr:rowOff>63500</xdr:rowOff>
    </xdr:from>
    <xdr:to>
      <xdr:col>32</xdr:col>
      <xdr:colOff>111125</xdr:colOff>
      <xdr:row>58</xdr:row>
      <xdr:rowOff>105021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2C5297A4-EE6D-4EBB-94D8-DF9CF441AD12}"/>
            </a:ext>
          </a:extLst>
        </xdr:cNvPr>
        <xdr:cNvCxnSpPr/>
      </xdr:nvCxnSpPr>
      <xdr:spPr>
        <a:xfrm flipH="1">
          <a:off x="15028156" y="10922000"/>
          <a:ext cx="322969" cy="232021"/>
        </a:xfrm>
        <a:prstGeom prst="lin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731085</xdr:colOff>
      <xdr:row>1</xdr:row>
      <xdr:rowOff>25190</xdr:rowOff>
    </xdr:from>
    <xdr:to>
      <xdr:col>21</xdr:col>
      <xdr:colOff>677332</xdr:colOff>
      <xdr:row>32</xdr:row>
      <xdr:rowOff>74084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A4859AF5-F59B-4B74-BEBC-67C560FFF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207603</xdr:colOff>
      <xdr:row>37</xdr:row>
      <xdr:rowOff>24521</xdr:rowOff>
    </xdr:from>
    <xdr:ext cx="1773380" cy="339587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D777C272-830A-45E7-B3CB-C82D1603235C}"/>
            </a:ext>
          </a:extLst>
        </xdr:cNvPr>
        <xdr:cNvSpPr txBox="1"/>
      </xdr:nvSpPr>
      <xdr:spPr>
        <a:xfrm>
          <a:off x="4017603" y="568807"/>
          <a:ext cx="1773380" cy="3395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Altitude d'orbite (km)</a:t>
          </a:r>
          <a:endParaRPr lang="fr-FR" sz="1000" b="0"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25</xdr:col>
      <xdr:colOff>388017</xdr:colOff>
      <xdr:row>38</xdr:row>
      <xdr:rowOff>89264</xdr:rowOff>
    </xdr:from>
    <xdr:ext cx="1773380" cy="339587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5FF030D-83B4-4997-A960-60133E0AF2E7}"/>
            </a:ext>
          </a:extLst>
        </xdr:cNvPr>
        <xdr:cNvSpPr txBox="1"/>
      </xdr:nvSpPr>
      <xdr:spPr>
        <a:xfrm>
          <a:off x="1912017" y="825864"/>
          <a:ext cx="1773380" cy="3395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endParaRPr lang="fr-FR" sz="1000" b="0">
            <a:solidFill>
              <a:schemeClr val="tx1"/>
            </a:solidFill>
          </a:endParaRPr>
        </a:p>
      </xdr:txBody>
    </xdr:sp>
    <xdr:clientData/>
  </xdr:oneCellAnchor>
  <xdr:oneCellAnchor>
    <xdr:from>
      <xdr:col>25</xdr:col>
      <xdr:colOff>46016</xdr:colOff>
      <xdr:row>38</xdr:row>
      <xdr:rowOff>70555</xdr:rowOff>
    </xdr:from>
    <xdr:ext cx="7084318" cy="460061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62FF3379-2BF0-460C-AADD-97F34C813953}"/>
            </a:ext>
          </a:extLst>
        </xdr:cNvPr>
        <xdr:cNvSpPr txBox="1"/>
      </xdr:nvSpPr>
      <xdr:spPr>
        <a:xfrm>
          <a:off x="1570016" y="807155"/>
          <a:ext cx="7084318" cy="460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lang="fr-FR" sz="1000" b="0">
              <a:solidFill>
                <a:srgbClr val="C00000"/>
              </a:solidFill>
            </a:rPr>
            <a:t>1000</a:t>
          </a:r>
          <a:r>
            <a:rPr lang="fr-FR" sz="1000" b="0">
              <a:solidFill>
                <a:schemeClr val="tx1"/>
              </a:solidFill>
            </a:rPr>
            <a:t>        5000</a:t>
          </a:r>
          <a:r>
            <a:rPr lang="fr-FR" sz="1000" b="0" baseline="0">
              <a:solidFill>
                <a:schemeClr val="tx1"/>
              </a:solidFill>
            </a:rPr>
            <a:t>            </a:t>
          </a:r>
          <a:r>
            <a:rPr lang="fr-FR" sz="1000" b="0">
              <a:solidFill>
                <a:schemeClr val="tx1"/>
              </a:solidFill>
            </a:rPr>
            <a:t>10</a:t>
          </a:r>
          <a:r>
            <a:rPr lang="fr-FR" sz="1000" b="0" baseline="0">
              <a:solidFill>
                <a:schemeClr val="tx1"/>
              </a:solidFill>
            </a:rPr>
            <a:t> 000            15 000          20 000            25 000           30 000          35 000           40 000           45 000</a:t>
          </a:r>
        </a:p>
        <a:p>
          <a:pPr algn="l"/>
          <a:r>
            <a:rPr lang="fr-FR" sz="1000" b="0" baseline="0">
              <a:solidFill>
                <a:schemeClr val="tx1"/>
              </a:solidFill>
            </a:rPr>
            <a:t>    </a:t>
          </a:r>
          <a:r>
            <a:rPr lang="fr-FR" sz="1000" b="0" baseline="0">
              <a:solidFill>
                <a:srgbClr val="C00000"/>
              </a:solidFill>
            </a:rPr>
            <a:t>'</a:t>
          </a:r>
          <a:r>
            <a:rPr lang="fr-FR" sz="1000" b="0" baseline="0">
              <a:solidFill>
                <a:schemeClr val="tx1"/>
              </a:solidFill>
            </a:rPr>
            <a:t>                </a:t>
          </a:r>
          <a:r>
            <a:rPr lang="fr-F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'                    '                    '                    '                    '                    '                    '                    '                    '  </a:t>
          </a:r>
          <a:endParaRPr lang="fr-FR" sz="1000" b="0">
            <a:solidFill>
              <a:schemeClr val="tx1"/>
            </a:solidFill>
          </a:endParaRPr>
        </a:p>
      </xdr:txBody>
    </xdr:sp>
    <xdr:clientData/>
  </xdr:oneCellAnchor>
  <xdr:oneCellAnchor>
    <xdr:from>
      <xdr:col>25</xdr:col>
      <xdr:colOff>3358</xdr:colOff>
      <xdr:row>39</xdr:row>
      <xdr:rowOff>179545</xdr:rowOff>
    </xdr:from>
    <xdr:ext cx="1773380" cy="56774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28E92854-97D4-42F8-98D5-83C9B98483BF}"/>
            </a:ext>
          </a:extLst>
        </xdr:cNvPr>
        <xdr:cNvSpPr txBox="1"/>
      </xdr:nvSpPr>
      <xdr:spPr>
        <a:xfrm>
          <a:off x="1527358" y="1100295"/>
          <a:ext cx="1773380" cy="567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Orbite basse : impact</a:t>
          </a:r>
          <a:r>
            <a:rPr lang="fr-FR" sz="1000" b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sur la haute atmosphère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lors de la réentrée</a:t>
          </a:r>
          <a:endParaRPr lang="fr-FR" sz="1000" b="0">
            <a:solidFill>
              <a:srgbClr val="C00000"/>
            </a:solidFill>
            <a:effectLst/>
          </a:endParaRPr>
        </a:p>
      </xdr:txBody>
    </xdr:sp>
    <xdr:clientData/>
  </xdr:oneCellAnchor>
  <xdr:twoCellAnchor>
    <xdr:from>
      <xdr:col>1</xdr:col>
      <xdr:colOff>0</xdr:colOff>
      <xdr:row>1</xdr:row>
      <xdr:rowOff>0</xdr:rowOff>
    </xdr:from>
    <xdr:to>
      <xdr:col>11</xdr:col>
      <xdr:colOff>206443</xdr:colOff>
      <xdr:row>32</xdr:row>
      <xdr:rowOff>144318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A6CC73CA-A580-4D3E-A3DF-A5B4062F4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</xdr:col>
      <xdr:colOff>198584</xdr:colOff>
      <xdr:row>3</xdr:row>
      <xdr:rowOff>30142</xdr:rowOff>
    </xdr:from>
    <xdr:ext cx="1773380" cy="339587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36049EF7-599F-4C7D-993B-11733EDB3AA3}"/>
            </a:ext>
          </a:extLst>
        </xdr:cNvPr>
        <xdr:cNvSpPr txBox="1"/>
      </xdr:nvSpPr>
      <xdr:spPr>
        <a:xfrm>
          <a:off x="4008584" y="6659542"/>
          <a:ext cx="1773380" cy="3395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Altitude d'orbite (km)</a:t>
          </a:r>
          <a:endParaRPr lang="fr-FR" sz="1000" b="0"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2</xdr:col>
      <xdr:colOff>36997</xdr:colOff>
      <xdr:row>4</xdr:row>
      <xdr:rowOff>76176</xdr:rowOff>
    </xdr:from>
    <xdr:ext cx="7084318" cy="460061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3E114ECA-A5CE-475F-85C0-66089B3ED210}"/>
            </a:ext>
          </a:extLst>
        </xdr:cNvPr>
        <xdr:cNvSpPr txBox="1"/>
      </xdr:nvSpPr>
      <xdr:spPr>
        <a:xfrm>
          <a:off x="1560997" y="6889726"/>
          <a:ext cx="7084318" cy="460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lang="fr-FR" sz="1000" b="0">
              <a:solidFill>
                <a:srgbClr val="C00000"/>
              </a:solidFill>
            </a:rPr>
            <a:t>1000</a:t>
          </a:r>
          <a:r>
            <a:rPr lang="fr-FR" sz="1000" b="0">
              <a:solidFill>
                <a:schemeClr val="tx1"/>
              </a:solidFill>
            </a:rPr>
            <a:t>        5000</a:t>
          </a:r>
          <a:r>
            <a:rPr lang="fr-FR" sz="1000" b="0" baseline="0">
              <a:solidFill>
                <a:schemeClr val="tx1"/>
              </a:solidFill>
            </a:rPr>
            <a:t>            </a:t>
          </a:r>
          <a:r>
            <a:rPr lang="fr-FR" sz="1000" b="0">
              <a:solidFill>
                <a:schemeClr val="tx1"/>
              </a:solidFill>
            </a:rPr>
            <a:t>10</a:t>
          </a:r>
          <a:r>
            <a:rPr lang="fr-FR" sz="1000" b="0" baseline="0">
              <a:solidFill>
                <a:schemeClr val="tx1"/>
              </a:solidFill>
            </a:rPr>
            <a:t> 000            15 000          20 000            25 000           30 000          35 000           40 000           45 000</a:t>
          </a:r>
        </a:p>
        <a:p>
          <a:pPr algn="l"/>
          <a:r>
            <a:rPr lang="fr-FR" sz="1000" b="0" baseline="0">
              <a:solidFill>
                <a:schemeClr val="tx1"/>
              </a:solidFill>
            </a:rPr>
            <a:t>    </a:t>
          </a:r>
          <a:r>
            <a:rPr lang="fr-FR" sz="1000" b="0" baseline="0">
              <a:solidFill>
                <a:srgbClr val="C00000"/>
              </a:solidFill>
            </a:rPr>
            <a:t>'</a:t>
          </a:r>
          <a:r>
            <a:rPr lang="fr-FR" sz="1000" b="0" baseline="0">
              <a:solidFill>
                <a:schemeClr val="tx1"/>
              </a:solidFill>
            </a:rPr>
            <a:t>                </a:t>
          </a:r>
          <a:r>
            <a:rPr lang="fr-F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'                    '                    '                    '                    '                    '                    '                    '                    '  </a:t>
          </a:r>
          <a:endParaRPr lang="fr-FR" sz="1000" b="0">
            <a:solidFill>
              <a:schemeClr val="tx1"/>
            </a:solidFill>
          </a:endParaRPr>
        </a:p>
      </xdr:txBody>
    </xdr:sp>
    <xdr:clientData/>
  </xdr:oneCellAnchor>
  <xdr:twoCellAnchor>
    <xdr:from>
      <xdr:col>23</xdr:col>
      <xdr:colOff>730250</xdr:colOff>
      <xdr:row>1</xdr:row>
      <xdr:rowOff>95250</xdr:rowOff>
    </xdr:from>
    <xdr:to>
      <xdr:col>33</xdr:col>
      <xdr:colOff>676497</xdr:colOff>
      <xdr:row>32</xdr:row>
      <xdr:rowOff>144144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FD179618-E726-4A16-BE97-060D0FD19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11</xdr:col>
      <xdr:colOff>206443</xdr:colOff>
      <xdr:row>66</xdr:row>
      <xdr:rowOff>144318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EA2EBE92-FEB3-46E9-AE83-AC49A0C1C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5</xdr:col>
      <xdr:colOff>198584</xdr:colOff>
      <xdr:row>37</xdr:row>
      <xdr:rowOff>30142</xdr:rowOff>
    </xdr:from>
    <xdr:ext cx="1773380" cy="339587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47BEDE56-DB81-4C5C-96F9-352CADF0BA3C}"/>
            </a:ext>
          </a:extLst>
        </xdr:cNvPr>
        <xdr:cNvSpPr txBox="1"/>
      </xdr:nvSpPr>
      <xdr:spPr>
        <a:xfrm>
          <a:off x="4008584" y="574428"/>
          <a:ext cx="1773380" cy="3395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Orbit altitude (km)</a:t>
          </a:r>
          <a:endParaRPr lang="fr-FR" sz="1000" b="0"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2</xdr:col>
      <xdr:colOff>36997</xdr:colOff>
      <xdr:row>38</xdr:row>
      <xdr:rowOff>76176</xdr:rowOff>
    </xdr:from>
    <xdr:ext cx="7084318" cy="460061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1252D781-C6C5-4AC8-94B9-F9F2B639D1E5}"/>
            </a:ext>
          </a:extLst>
        </xdr:cNvPr>
        <xdr:cNvSpPr txBox="1"/>
      </xdr:nvSpPr>
      <xdr:spPr>
        <a:xfrm>
          <a:off x="1560997" y="801890"/>
          <a:ext cx="7084318" cy="460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lang="fr-FR" sz="1000" b="0">
              <a:solidFill>
                <a:srgbClr val="C00000"/>
              </a:solidFill>
            </a:rPr>
            <a:t>1000</a:t>
          </a:r>
          <a:r>
            <a:rPr lang="fr-FR" sz="1000" b="0">
              <a:solidFill>
                <a:schemeClr val="tx1"/>
              </a:solidFill>
            </a:rPr>
            <a:t>        5000</a:t>
          </a:r>
          <a:r>
            <a:rPr lang="fr-FR" sz="1000" b="0" baseline="0">
              <a:solidFill>
                <a:schemeClr val="tx1"/>
              </a:solidFill>
            </a:rPr>
            <a:t>            </a:t>
          </a:r>
          <a:r>
            <a:rPr lang="fr-FR" sz="1000" b="0">
              <a:solidFill>
                <a:schemeClr val="tx1"/>
              </a:solidFill>
            </a:rPr>
            <a:t>10</a:t>
          </a:r>
          <a:r>
            <a:rPr lang="fr-FR" sz="1000" b="0" baseline="0">
              <a:solidFill>
                <a:schemeClr val="tx1"/>
              </a:solidFill>
            </a:rPr>
            <a:t> 000            15 000          20 000            25 000           30 000          35 000           40 000           45 000</a:t>
          </a:r>
        </a:p>
        <a:p>
          <a:pPr algn="l"/>
          <a:r>
            <a:rPr lang="fr-FR" sz="1000" b="0" baseline="0">
              <a:solidFill>
                <a:schemeClr val="tx1"/>
              </a:solidFill>
            </a:rPr>
            <a:t>    </a:t>
          </a:r>
          <a:r>
            <a:rPr lang="fr-FR" sz="1000" b="0" baseline="0">
              <a:solidFill>
                <a:srgbClr val="C00000"/>
              </a:solidFill>
            </a:rPr>
            <a:t>'</a:t>
          </a:r>
          <a:r>
            <a:rPr lang="fr-FR" sz="1000" b="0" baseline="0">
              <a:solidFill>
                <a:schemeClr val="tx1"/>
              </a:solidFill>
            </a:rPr>
            <a:t>                </a:t>
          </a:r>
          <a:r>
            <a:rPr lang="fr-F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'                    '                    '                    '                    '                    '                    '                    '                    '  </a:t>
          </a:r>
          <a:endParaRPr lang="fr-FR" sz="1000" b="0">
            <a:solidFill>
              <a:schemeClr val="tx1"/>
            </a:solidFill>
          </a:endParaRPr>
        </a:p>
      </xdr:txBody>
    </xdr:sp>
    <xdr:clientData/>
  </xdr:oneCellAnchor>
  <xdr:twoCellAnchor>
    <xdr:from>
      <xdr:col>11</xdr:col>
      <xdr:colOff>736600</xdr:colOff>
      <xdr:row>34</xdr:row>
      <xdr:rowOff>152400</xdr:rowOff>
    </xdr:from>
    <xdr:to>
      <xdr:col>21</xdr:col>
      <xdr:colOff>682847</xdr:colOff>
      <xdr:row>66</xdr:row>
      <xdr:rowOff>10793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8E6CBFBF-1B87-451B-B952-EA7172E6F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0.25829</cdr:x>
      <cdr:y>0.69061</cdr:y>
    </cdr:from>
    <cdr:to>
      <cdr:x>0.46452</cdr:x>
      <cdr:y>0.85494</cdr:y>
    </cdr:to>
    <cdr:sp macro="" textlink="">
      <cdr:nvSpPr>
        <cdr:cNvPr id="6" name="ZoneTexte 5">
          <a:extLst xmlns:a="http://schemas.openxmlformats.org/drawingml/2006/main">
            <a:ext uri="{FF2B5EF4-FFF2-40B4-BE49-F238E27FC236}">
              <a16:creationId xmlns:a16="http://schemas.microsoft.com/office/drawing/2014/main" id="{7E9253FF-C225-DD22-9EB8-7528640AFFD7}"/>
            </a:ext>
          </a:extLst>
        </cdr:cNvPr>
        <cdr:cNvSpPr txBox="1"/>
      </cdr:nvSpPr>
      <cdr:spPr>
        <a:xfrm xmlns:a="http://schemas.openxmlformats.org/drawingml/2006/main">
          <a:off x="2021518" y="3983878"/>
          <a:ext cx="1614048" cy="947954"/>
        </a:xfrm>
        <a:prstGeom xmlns:a="http://schemas.openxmlformats.org/drawingml/2006/main" prst="rect">
          <a:avLst/>
        </a:prstGeom>
        <a:solidFill xmlns:a="http://schemas.openxmlformats.org/drawingml/2006/main">
          <a:srgbClr val="00005A">
            <a:alpha val="20000"/>
          </a:srgbClr>
        </a:solidFill>
        <a:effectLst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b="1">
              <a:solidFill>
                <a:schemeClr val="tx1"/>
              </a:solidFill>
            </a:rPr>
            <a:t>Starlink</a:t>
          </a:r>
          <a:endParaRPr lang="fr-FR" sz="800" b="1">
            <a:solidFill>
              <a:schemeClr val="tx1"/>
            </a:solidFill>
          </a:endParaRP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Couverture mondiale</a:t>
          </a: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Capacité :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aseline="0">
              <a:solidFill>
                <a:schemeClr val="tx1"/>
              </a:solidFill>
            </a:rPr>
            <a:t>   </a:t>
          </a:r>
          <a:r>
            <a:rPr lang="fr-FR" sz="800">
              <a:solidFill>
                <a:schemeClr val="tx1"/>
              </a:solidFill>
            </a:rPr>
            <a:t>- débit : </a:t>
          </a:r>
          <a:r>
            <a:rPr lang="fr-FR" sz="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↑30 ↓200 (Mb/s)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fr-FR" sz="800">
              <a:solidFill>
                <a:schemeClr val="tx1"/>
              </a:solidFill>
            </a:rPr>
            <a:t>-</a:t>
          </a:r>
          <a:r>
            <a:rPr lang="fr-FR" sz="800" baseline="0">
              <a:solidFill>
                <a:schemeClr val="tx1"/>
              </a:solidFill>
            </a:rPr>
            <a:t> </a:t>
          </a:r>
          <a:r>
            <a:rPr lang="fr-FR" sz="800">
              <a:solidFill>
                <a:schemeClr val="tx1"/>
              </a:solidFill>
            </a:rPr>
            <a:t>clients : 2 millions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>
              <a:solidFill>
                <a:schemeClr val="tx1"/>
              </a:solidFill>
            </a:rPr>
            <a:t>Durée de vie d'un satellite : </a:t>
          </a:r>
          <a:r>
            <a:rPr lang="fr-FR" sz="800" b="1">
              <a:solidFill>
                <a:schemeClr val="tx1"/>
              </a:solidFill>
            </a:rPr>
            <a:t>5 ans</a:t>
          </a:r>
        </a:p>
      </cdr:txBody>
    </cdr:sp>
  </cdr:relSizeAnchor>
  <cdr:relSizeAnchor xmlns:cdr="http://schemas.openxmlformats.org/drawingml/2006/chartDrawing">
    <cdr:from>
      <cdr:x>0.19478</cdr:x>
      <cdr:y>0.32932</cdr:y>
    </cdr:from>
    <cdr:to>
      <cdr:x>0.41378</cdr:x>
      <cdr:y>0.49259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165A351E-2633-2A9E-8D27-E4F0CF7E9266}"/>
            </a:ext>
          </a:extLst>
        </cdr:cNvPr>
        <cdr:cNvSpPr txBox="1"/>
      </cdr:nvSpPr>
      <cdr:spPr>
        <a:xfrm xmlns:a="http://schemas.openxmlformats.org/drawingml/2006/main">
          <a:off x="1531691" y="1954179"/>
          <a:ext cx="1722170" cy="968878"/>
        </a:xfrm>
        <a:prstGeom xmlns:a="http://schemas.openxmlformats.org/drawingml/2006/main" prst="rect">
          <a:avLst/>
        </a:prstGeom>
        <a:solidFill xmlns:a="http://schemas.openxmlformats.org/drawingml/2006/main">
          <a:srgbClr val="00005A">
            <a:alpha val="20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chemeClr val="tx1"/>
              </a:solidFill>
            </a:rPr>
            <a:t>OneWeb</a:t>
          </a:r>
          <a:endParaRPr lang="fr-FR" sz="800" b="1">
            <a:solidFill>
              <a:schemeClr val="tx1"/>
            </a:solidFill>
          </a:endParaRP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Couverture mondiale</a:t>
          </a: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Capacité :</a:t>
          </a:r>
        </a:p>
        <a:p xmlns:a="http://schemas.openxmlformats.org/drawingml/2006/main">
          <a:r>
            <a:rPr lang="fr-FR" sz="800" baseline="0">
              <a:solidFill>
                <a:schemeClr val="tx1"/>
              </a:solidFill>
            </a:rPr>
            <a:t>   </a:t>
          </a:r>
          <a:r>
            <a:rPr lang="fr-FR" sz="800">
              <a:solidFill>
                <a:schemeClr val="tx1"/>
              </a:solidFill>
            </a:rPr>
            <a:t>- débit : </a:t>
          </a:r>
          <a:r>
            <a:rPr lang="fr-FR" sz="800" b="1">
              <a:solidFill>
                <a:schemeClr val="tx1"/>
              </a:solidFill>
            </a:rPr>
            <a:t>↑50 ↓100 (Mb/s)</a:t>
          </a: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   - clients : marché pro</a:t>
          </a: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Durée de vie d'un satellite : </a:t>
          </a:r>
          <a:r>
            <a:rPr lang="fr-FR" sz="800" b="1">
              <a:solidFill>
                <a:schemeClr val="tx1"/>
              </a:solidFill>
            </a:rPr>
            <a:t>6 ans</a:t>
          </a:r>
        </a:p>
      </cdr:txBody>
    </cdr:sp>
  </cdr:relSizeAnchor>
  <cdr:relSizeAnchor xmlns:cdr="http://schemas.openxmlformats.org/drawingml/2006/chartDrawing">
    <cdr:from>
      <cdr:x>0.73714</cdr:x>
      <cdr:y>0.48736</cdr:y>
    </cdr:from>
    <cdr:to>
      <cdr:x>0.94984</cdr:x>
      <cdr:y>0.67809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55854F98-739F-F669-F8DE-60FEE05E98CD}"/>
            </a:ext>
          </a:extLst>
        </cdr:cNvPr>
        <cdr:cNvSpPr txBox="1"/>
      </cdr:nvSpPr>
      <cdr:spPr>
        <a:xfrm xmlns:a="http://schemas.openxmlformats.org/drawingml/2006/main">
          <a:off x="5769182" y="2948463"/>
          <a:ext cx="1664684" cy="1153882"/>
        </a:xfrm>
        <a:prstGeom xmlns:a="http://schemas.openxmlformats.org/drawingml/2006/main" prst="rect">
          <a:avLst/>
        </a:prstGeom>
        <a:solidFill xmlns:a="http://schemas.openxmlformats.org/drawingml/2006/main">
          <a:srgbClr val="00005A">
            <a:alpha val="20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chemeClr val="tx1"/>
              </a:solidFill>
            </a:rPr>
            <a:t>Konnect</a:t>
          </a:r>
          <a:r>
            <a:rPr lang="fr-FR" sz="1000" b="1" baseline="0">
              <a:solidFill>
                <a:schemeClr val="tx1"/>
              </a:solidFill>
            </a:rPr>
            <a:t> VHTS</a:t>
          </a:r>
          <a:endParaRPr lang="fr-FR" sz="1000" b="1">
            <a:solidFill>
              <a:schemeClr val="tx1"/>
            </a:solidFill>
          </a:endParaRP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Couverture : Europe / Afrique du Nord /</a:t>
          </a:r>
          <a:r>
            <a:rPr lang="fr-FR" sz="800" i="0" baseline="0">
              <a:solidFill>
                <a:schemeClr val="tx1"/>
              </a:solidFill>
            </a:rPr>
            <a:t> Moyen Orient</a:t>
          </a:r>
        </a:p>
        <a:p xmlns:a="http://schemas.openxmlformats.org/drawingml/2006/main">
          <a:r>
            <a:rPr lang="fr-FR" sz="800" i="0" baseline="0">
              <a:solidFill>
                <a:schemeClr val="tx1"/>
              </a:solidFill>
            </a:rPr>
            <a:t>Capacité :</a:t>
          </a:r>
          <a:endParaRPr lang="fr-FR" sz="800" i="0">
            <a:solidFill>
              <a:schemeClr val="tx1"/>
            </a:solidFill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>
              <a:solidFill>
                <a:schemeClr val="tx1"/>
              </a:solidFill>
            </a:rPr>
            <a:t>   - débit : </a:t>
          </a:r>
          <a:r>
            <a:rPr lang="fr-FR" sz="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↑15 ↓200 (Mb/s)</a:t>
          </a:r>
          <a:endParaRPr lang="fr-FR" sz="800" b="1">
            <a:solidFill>
              <a:schemeClr val="tx1"/>
            </a:solidFill>
          </a:endParaRP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   -</a:t>
          </a:r>
          <a:r>
            <a:rPr lang="fr-FR" sz="800" baseline="0">
              <a:solidFill>
                <a:schemeClr val="tx1"/>
              </a:solidFill>
            </a:rPr>
            <a:t> </a:t>
          </a:r>
          <a:r>
            <a:rPr lang="fr-FR" sz="800">
              <a:solidFill>
                <a:schemeClr val="tx1"/>
              </a:solidFill>
            </a:rPr>
            <a:t>clients : 500 000</a:t>
          </a: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Durée de vie du</a:t>
          </a:r>
          <a:r>
            <a:rPr lang="fr-FR" sz="800" baseline="0">
              <a:solidFill>
                <a:schemeClr val="tx1"/>
              </a:solidFill>
            </a:rPr>
            <a:t> satellite : </a:t>
          </a:r>
          <a:r>
            <a:rPr lang="fr-FR" sz="800" b="1" baseline="0">
              <a:solidFill>
                <a:schemeClr val="tx1"/>
              </a:solidFill>
            </a:rPr>
            <a:t>15 ans</a:t>
          </a:r>
          <a:endParaRPr lang="fr-FR" sz="800" b="1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0.15519</cdr:x>
      <cdr:y>0.94484</cdr:y>
    </cdr:from>
    <cdr:to>
      <cdr:x>0.31764</cdr:x>
      <cdr:y>0.97696</cdr:y>
    </cdr:to>
    <cdr:sp macro="" textlink="">
      <cdr:nvSpPr>
        <cdr:cNvPr id="14" name="ZoneTexte 13">
          <a:extLst xmlns:a="http://schemas.openxmlformats.org/drawingml/2006/main">
            <a:ext uri="{FF2B5EF4-FFF2-40B4-BE49-F238E27FC236}">
              <a16:creationId xmlns:a16="http://schemas.microsoft.com/office/drawing/2014/main" id="{9ACF1621-8892-D8D8-50AD-C709457C19ED}"/>
            </a:ext>
          </a:extLst>
        </cdr:cNvPr>
        <cdr:cNvSpPr txBox="1"/>
      </cdr:nvSpPr>
      <cdr:spPr>
        <a:xfrm xmlns:a="http://schemas.openxmlformats.org/drawingml/2006/main">
          <a:off x="1213170" y="4060937"/>
          <a:ext cx="1270000" cy="138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0.42668</cdr:x>
      <cdr:y>0.19656</cdr:y>
    </cdr:from>
    <cdr:to>
      <cdr:x>0.5833</cdr:x>
      <cdr:y>0.2515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003C1074-2B48-65CE-2917-50C5DD586A8A}"/>
            </a:ext>
          </a:extLst>
        </cdr:cNvPr>
        <cdr:cNvSpPr txBox="1"/>
      </cdr:nvSpPr>
      <cdr:spPr>
        <a:xfrm xmlns:a="http://schemas.openxmlformats.org/drawingml/2006/main">
          <a:off x="3333750" y="1064948"/>
          <a:ext cx="1223698" cy="297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0.09975</cdr:x>
      <cdr:y>0.15615</cdr:y>
    </cdr:from>
    <cdr:to>
      <cdr:x>0.15409</cdr:x>
      <cdr:y>0.15615</cdr:y>
    </cdr:to>
    <cdr:cxnSp macro="">
      <cdr:nvCxnSpPr>
        <cdr:cNvPr id="12" name="Connecteur droit 11">
          <a:extLst xmlns:a="http://schemas.openxmlformats.org/drawingml/2006/main">
            <a:ext uri="{FF2B5EF4-FFF2-40B4-BE49-F238E27FC236}">
              <a16:creationId xmlns:a16="http://schemas.microsoft.com/office/drawing/2014/main" id="{13B70776-E8E1-8222-4927-93BABE74A2A9}"/>
            </a:ext>
          </a:extLst>
        </cdr:cNvPr>
        <cdr:cNvCxnSpPr/>
      </cdr:nvCxnSpPr>
      <cdr:spPr>
        <a:xfrm xmlns:a="http://schemas.openxmlformats.org/drawingml/2006/main">
          <a:off x="779491" y="921472"/>
          <a:ext cx="424613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0.22805</cdr:x>
      <cdr:y>0.28474</cdr:y>
    </cdr:from>
    <cdr:to>
      <cdr:x>0.43428</cdr:x>
      <cdr:y>0.44907</cdr:y>
    </cdr:to>
    <cdr:sp macro="" textlink="">
      <cdr:nvSpPr>
        <cdr:cNvPr id="6" name="ZoneTexte 5">
          <a:extLst xmlns:a="http://schemas.openxmlformats.org/drawingml/2006/main">
            <a:ext uri="{FF2B5EF4-FFF2-40B4-BE49-F238E27FC236}">
              <a16:creationId xmlns:a16="http://schemas.microsoft.com/office/drawing/2014/main" id="{7E9253FF-C225-DD22-9EB8-7528640AFFD7}"/>
            </a:ext>
          </a:extLst>
        </cdr:cNvPr>
        <cdr:cNvSpPr txBox="1"/>
      </cdr:nvSpPr>
      <cdr:spPr>
        <a:xfrm xmlns:a="http://schemas.openxmlformats.org/drawingml/2006/main">
          <a:off x="1788979" y="1665751"/>
          <a:ext cx="1617843" cy="961349"/>
        </a:xfrm>
        <a:prstGeom xmlns:a="http://schemas.openxmlformats.org/drawingml/2006/main" prst="rect">
          <a:avLst/>
        </a:prstGeom>
        <a:solidFill xmlns:a="http://schemas.openxmlformats.org/drawingml/2006/main">
          <a:srgbClr val="00005A">
            <a:alpha val="20000"/>
          </a:srgbClr>
        </a:solidFill>
        <a:effectLst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b="1">
              <a:solidFill>
                <a:schemeClr val="tx1"/>
              </a:solidFill>
            </a:rPr>
            <a:t>Starlink</a:t>
          </a:r>
          <a:endParaRPr lang="fr-FR" sz="800" b="1">
            <a:solidFill>
              <a:schemeClr val="tx1"/>
            </a:solidFill>
          </a:endParaRP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Couverture mondiale</a:t>
          </a: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Capacité :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aseline="0">
              <a:solidFill>
                <a:schemeClr val="tx1"/>
              </a:solidFill>
            </a:rPr>
            <a:t>   </a:t>
          </a:r>
          <a:r>
            <a:rPr lang="fr-FR" sz="800">
              <a:solidFill>
                <a:schemeClr val="tx1"/>
              </a:solidFill>
            </a:rPr>
            <a:t>- débit : </a:t>
          </a:r>
          <a:r>
            <a:rPr lang="fr-FR" sz="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↑30 ↓200 (Mb/s)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fr-FR" sz="800">
              <a:solidFill>
                <a:schemeClr val="tx1"/>
              </a:solidFill>
            </a:rPr>
            <a:t>-</a:t>
          </a:r>
          <a:r>
            <a:rPr lang="fr-FR" sz="800" baseline="0">
              <a:solidFill>
                <a:schemeClr val="tx1"/>
              </a:solidFill>
            </a:rPr>
            <a:t> </a:t>
          </a:r>
          <a:r>
            <a:rPr lang="fr-FR" sz="800">
              <a:solidFill>
                <a:schemeClr val="tx1"/>
              </a:solidFill>
            </a:rPr>
            <a:t>clients : 2 millions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>
              <a:solidFill>
                <a:schemeClr val="tx1"/>
              </a:solidFill>
            </a:rPr>
            <a:t>Durée de vie d'un satellite : </a:t>
          </a:r>
          <a:r>
            <a:rPr lang="fr-FR" sz="800" b="1">
              <a:solidFill>
                <a:schemeClr val="tx1"/>
              </a:solidFill>
            </a:rPr>
            <a:t>5 ans</a:t>
          </a:r>
        </a:p>
      </cdr:txBody>
    </cdr:sp>
  </cdr:relSizeAnchor>
  <cdr:relSizeAnchor xmlns:cdr="http://schemas.openxmlformats.org/drawingml/2006/chartDrawing">
    <cdr:from>
      <cdr:x>0.18305</cdr:x>
      <cdr:y>0.71316</cdr:y>
    </cdr:from>
    <cdr:to>
      <cdr:x>0.40205</cdr:x>
      <cdr:y>0.87643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165A351E-2633-2A9E-8D27-E4F0CF7E9266}"/>
            </a:ext>
          </a:extLst>
        </cdr:cNvPr>
        <cdr:cNvSpPr txBox="1"/>
      </cdr:nvSpPr>
      <cdr:spPr>
        <a:xfrm xmlns:a="http://schemas.openxmlformats.org/drawingml/2006/main">
          <a:off x="1435990" y="4172069"/>
          <a:ext cx="1718022" cy="955148"/>
        </a:xfrm>
        <a:prstGeom xmlns:a="http://schemas.openxmlformats.org/drawingml/2006/main" prst="rect">
          <a:avLst/>
        </a:prstGeom>
        <a:solidFill xmlns:a="http://schemas.openxmlformats.org/drawingml/2006/main">
          <a:srgbClr val="00005A">
            <a:alpha val="20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chemeClr val="tx1"/>
              </a:solidFill>
            </a:rPr>
            <a:t>OneWeb</a:t>
          </a:r>
          <a:endParaRPr lang="fr-FR" sz="800" b="1">
            <a:solidFill>
              <a:schemeClr val="tx1"/>
            </a:solidFill>
          </a:endParaRP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Couverture mondiale</a:t>
          </a: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Capacité :</a:t>
          </a:r>
        </a:p>
        <a:p xmlns:a="http://schemas.openxmlformats.org/drawingml/2006/main">
          <a:r>
            <a:rPr lang="fr-FR" sz="800" baseline="0">
              <a:solidFill>
                <a:schemeClr val="tx1"/>
              </a:solidFill>
            </a:rPr>
            <a:t>   </a:t>
          </a:r>
          <a:r>
            <a:rPr lang="fr-FR" sz="800">
              <a:solidFill>
                <a:schemeClr val="tx1"/>
              </a:solidFill>
            </a:rPr>
            <a:t>- débit : </a:t>
          </a:r>
          <a:r>
            <a:rPr lang="fr-FR" sz="800" b="1">
              <a:solidFill>
                <a:schemeClr val="tx1"/>
              </a:solidFill>
            </a:rPr>
            <a:t>↑50 ↓100 (Mb/s)</a:t>
          </a: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   - clients : marché pro</a:t>
          </a: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Durée de vie d'un satellite : </a:t>
          </a:r>
          <a:r>
            <a:rPr lang="fr-FR" sz="800" b="1">
              <a:solidFill>
                <a:schemeClr val="tx1"/>
              </a:solidFill>
            </a:rPr>
            <a:t>6 ans</a:t>
          </a:r>
        </a:p>
      </cdr:txBody>
    </cdr:sp>
  </cdr:relSizeAnchor>
  <cdr:relSizeAnchor xmlns:cdr="http://schemas.openxmlformats.org/drawingml/2006/chartDrawing">
    <cdr:from>
      <cdr:x>0.75279</cdr:x>
      <cdr:y>0.66218</cdr:y>
    </cdr:from>
    <cdr:to>
      <cdr:x>0.96549</cdr:x>
      <cdr:y>0.85291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55854F98-739F-F669-F8DE-60FEE05E98CD}"/>
            </a:ext>
          </a:extLst>
        </cdr:cNvPr>
        <cdr:cNvSpPr txBox="1"/>
      </cdr:nvSpPr>
      <cdr:spPr>
        <a:xfrm xmlns:a="http://schemas.openxmlformats.org/drawingml/2006/main">
          <a:off x="5877182" y="3848074"/>
          <a:ext cx="1660592" cy="1108392"/>
        </a:xfrm>
        <a:prstGeom xmlns:a="http://schemas.openxmlformats.org/drawingml/2006/main" prst="rect">
          <a:avLst/>
        </a:prstGeom>
        <a:solidFill xmlns:a="http://schemas.openxmlformats.org/drawingml/2006/main">
          <a:srgbClr val="00005A">
            <a:alpha val="20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chemeClr val="tx1"/>
              </a:solidFill>
            </a:rPr>
            <a:t>Konnect</a:t>
          </a:r>
          <a:r>
            <a:rPr lang="fr-FR" sz="1000" b="1" baseline="0">
              <a:solidFill>
                <a:schemeClr val="tx1"/>
              </a:solidFill>
            </a:rPr>
            <a:t> VHTS</a:t>
          </a:r>
          <a:endParaRPr lang="fr-FR" sz="1000" b="1">
            <a:solidFill>
              <a:schemeClr val="tx1"/>
            </a:solidFill>
          </a:endParaRP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Couverture : Europe / Afrique du Nord /</a:t>
          </a:r>
          <a:r>
            <a:rPr lang="fr-FR" sz="800" i="0" baseline="0">
              <a:solidFill>
                <a:schemeClr val="tx1"/>
              </a:solidFill>
            </a:rPr>
            <a:t> Moyen Orient</a:t>
          </a:r>
        </a:p>
        <a:p xmlns:a="http://schemas.openxmlformats.org/drawingml/2006/main">
          <a:r>
            <a:rPr lang="fr-FR" sz="800" i="0" baseline="0">
              <a:solidFill>
                <a:schemeClr val="tx1"/>
              </a:solidFill>
            </a:rPr>
            <a:t>Capacité :</a:t>
          </a:r>
          <a:endParaRPr lang="fr-FR" sz="800" i="0">
            <a:solidFill>
              <a:schemeClr val="tx1"/>
            </a:solidFill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>
              <a:solidFill>
                <a:schemeClr val="tx1"/>
              </a:solidFill>
            </a:rPr>
            <a:t>   - débit : </a:t>
          </a:r>
          <a:r>
            <a:rPr lang="fr-FR" sz="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↑15 ↓200 (Mb/s)</a:t>
          </a:r>
          <a:endParaRPr lang="fr-FR" sz="800" b="1">
            <a:solidFill>
              <a:schemeClr val="tx1"/>
            </a:solidFill>
          </a:endParaRP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   -</a:t>
          </a:r>
          <a:r>
            <a:rPr lang="fr-FR" sz="800" baseline="0">
              <a:solidFill>
                <a:schemeClr val="tx1"/>
              </a:solidFill>
            </a:rPr>
            <a:t> </a:t>
          </a:r>
          <a:r>
            <a:rPr lang="fr-FR" sz="800">
              <a:solidFill>
                <a:schemeClr val="tx1"/>
              </a:solidFill>
            </a:rPr>
            <a:t>clients : 500 000</a:t>
          </a: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Durée de vie du</a:t>
          </a:r>
          <a:r>
            <a:rPr lang="fr-FR" sz="800" baseline="0">
              <a:solidFill>
                <a:schemeClr val="tx1"/>
              </a:solidFill>
            </a:rPr>
            <a:t> satellite : </a:t>
          </a:r>
          <a:r>
            <a:rPr lang="fr-FR" sz="800" b="1" baseline="0">
              <a:solidFill>
                <a:schemeClr val="tx1"/>
              </a:solidFill>
            </a:rPr>
            <a:t>15 ans</a:t>
          </a:r>
          <a:endParaRPr lang="fr-FR" sz="800" b="1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0.15519</cdr:x>
      <cdr:y>0.94484</cdr:y>
    </cdr:from>
    <cdr:to>
      <cdr:x>0.31764</cdr:x>
      <cdr:y>0.97696</cdr:y>
    </cdr:to>
    <cdr:sp macro="" textlink="">
      <cdr:nvSpPr>
        <cdr:cNvPr id="14" name="ZoneTexte 13">
          <a:extLst xmlns:a="http://schemas.openxmlformats.org/drawingml/2006/main">
            <a:ext uri="{FF2B5EF4-FFF2-40B4-BE49-F238E27FC236}">
              <a16:creationId xmlns:a16="http://schemas.microsoft.com/office/drawing/2014/main" id="{9ACF1621-8892-D8D8-50AD-C709457C19ED}"/>
            </a:ext>
          </a:extLst>
        </cdr:cNvPr>
        <cdr:cNvSpPr txBox="1"/>
      </cdr:nvSpPr>
      <cdr:spPr>
        <a:xfrm xmlns:a="http://schemas.openxmlformats.org/drawingml/2006/main">
          <a:off x="1213170" y="4060937"/>
          <a:ext cx="1270000" cy="138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0.42668</cdr:x>
      <cdr:y>0.19656</cdr:y>
    </cdr:from>
    <cdr:to>
      <cdr:x>0.5833</cdr:x>
      <cdr:y>0.2515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003C1074-2B48-65CE-2917-50C5DD586A8A}"/>
            </a:ext>
          </a:extLst>
        </cdr:cNvPr>
        <cdr:cNvSpPr txBox="1"/>
      </cdr:nvSpPr>
      <cdr:spPr>
        <a:xfrm xmlns:a="http://schemas.openxmlformats.org/drawingml/2006/main">
          <a:off x="3333750" y="1064948"/>
          <a:ext cx="1223698" cy="297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0.09975</cdr:x>
      <cdr:y>0.15615</cdr:y>
    </cdr:from>
    <cdr:to>
      <cdr:x>0.15409</cdr:x>
      <cdr:y>0.15615</cdr:y>
    </cdr:to>
    <cdr:cxnSp macro="">
      <cdr:nvCxnSpPr>
        <cdr:cNvPr id="12" name="Connecteur droit 11">
          <a:extLst xmlns:a="http://schemas.openxmlformats.org/drawingml/2006/main">
            <a:ext uri="{FF2B5EF4-FFF2-40B4-BE49-F238E27FC236}">
              <a16:creationId xmlns:a16="http://schemas.microsoft.com/office/drawing/2014/main" id="{13B70776-E8E1-8222-4927-93BABE74A2A9}"/>
            </a:ext>
          </a:extLst>
        </cdr:cNvPr>
        <cdr:cNvCxnSpPr/>
      </cdr:nvCxnSpPr>
      <cdr:spPr>
        <a:xfrm xmlns:a="http://schemas.openxmlformats.org/drawingml/2006/main">
          <a:off x="779491" y="921472"/>
          <a:ext cx="424613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0.22805</cdr:x>
      <cdr:y>0.28474</cdr:y>
    </cdr:from>
    <cdr:to>
      <cdr:x>0.47406</cdr:x>
      <cdr:y>0.44907</cdr:y>
    </cdr:to>
    <cdr:sp macro="" textlink="">
      <cdr:nvSpPr>
        <cdr:cNvPr id="6" name="ZoneTexte 5">
          <a:extLst xmlns:a="http://schemas.openxmlformats.org/drawingml/2006/main">
            <a:ext uri="{FF2B5EF4-FFF2-40B4-BE49-F238E27FC236}">
              <a16:creationId xmlns:a16="http://schemas.microsoft.com/office/drawing/2014/main" id="{7E9253FF-C225-DD22-9EB8-7528640AFFD7}"/>
            </a:ext>
          </a:extLst>
        </cdr:cNvPr>
        <cdr:cNvSpPr txBox="1"/>
      </cdr:nvSpPr>
      <cdr:spPr>
        <a:xfrm xmlns:a="http://schemas.openxmlformats.org/drawingml/2006/main">
          <a:off x="1784820" y="1642552"/>
          <a:ext cx="1925394" cy="947955"/>
        </a:xfrm>
        <a:prstGeom xmlns:a="http://schemas.openxmlformats.org/drawingml/2006/main" prst="rect">
          <a:avLst/>
        </a:prstGeom>
        <a:solidFill xmlns:a="http://schemas.openxmlformats.org/drawingml/2006/main">
          <a:srgbClr val="00005A">
            <a:alpha val="20000"/>
          </a:srgbClr>
        </a:solidFill>
        <a:effectLst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b="1">
              <a:solidFill>
                <a:schemeClr val="tx1"/>
              </a:solidFill>
            </a:rPr>
            <a:t>Starlink</a:t>
          </a:r>
          <a:endParaRPr lang="fr-FR" sz="800" b="1">
            <a:solidFill>
              <a:schemeClr val="tx1"/>
            </a:solidFill>
          </a:endParaRP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Worldwide</a:t>
          </a:r>
          <a:r>
            <a:rPr lang="fr-FR" sz="800" i="0" baseline="0">
              <a:solidFill>
                <a:schemeClr val="tx1"/>
              </a:solidFill>
            </a:rPr>
            <a:t> coverage</a:t>
          </a:r>
          <a:endParaRPr lang="fr-FR" sz="800" i="0">
            <a:solidFill>
              <a:schemeClr val="tx1"/>
            </a:solidFill>
          </a:endParaRP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Capacity :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aseline="0">
              <a:solidFill>
                <a:schemeClr val="tx1"/>
              </a:solidFill>
            </a:rPr>
            <a:t>   </a:t>
          </a:r>
          <a:r>
            <a:rPr lang="fr-FR" sz="800">
              <a:solidFill>
                <a:schemeClr val="tx1"/>
              </a:solidFill>
            </a:rPr>
            <a:t>- Uplink</a:t>
          </a:r>
          <a:r>
            <a:rPr lang="fr-FR" sz="800" baseline="0">
              <a:solidFill>
                <a:schemeClr val="tx1"/>
              </a:solidFill>
            </a:rPr>
            <a:t> / d</a:t>
          </a:r>
          <a:r>
            <a:rPr lang="fr-FR" sz="800">
              <a:solidFill>
                <a:schemeClr val="tx1"/>
              </a:solidFill>
            </a:rPr>
            <a:t>ownlink : </a:t>
          </a:r>
          <a:r>
            <a:rPr lang="fr-FR" sz="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↑30 ↓200 (Mb/s)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fr-FR" sz="800">
              <a:solidFill>
                <a:schemeClr val="tx1"/>
              </a:solidFill>
            </a:rPr>
            <a:t>-</a:t>
          </a:r>
          <a:r>
            <a:rPr lang="fr-FR" sz="800" baseline="0">
              <a:solidFill>
                <a:schemeClr val="tx1"/>
              </a:solidFill>
            </a:rPr>
            <a:t> Customers</a:t>
          </a:r>
          <a:r>
            <a:rPr lang="fr-FR" sz="800">
              <a:solidFill>
                <a:schemeClr val="tx1"/>
              </a:solidFill>
            </a:rPr>
            <a:t> : 2 millions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>
              <a:solidFill>
                <a:schemeClr val="tx1"/>
              </a:solidFill>
            </a:rPr>
            <a:t>Satellite</a:t>
          </a:r>
          <a:r>
            <a:rPr lang="fr-FR" sz="800" baseline="0">
              <a:solidFill>
                <a:schemeClr val="tx1"/>
              </a:solidFill>
            </a:rPr>
            <a:t> lifetime </a:t>
          </a:r>
          <a:r>
            <a:rPr lang="fr-FR" sz="800">
              <a:solidFill>
                <a:schemeClr val="tx1"/>
              </a:solidFill>
            </a:rPr>
            <a:t>: </a:t>
          </a:r>
          <a:r>
            <a:rPr lang="fr-FR" sz="800" b="1">
              <a:solidFill>
                <a:schemeClr val="tx1"/>
              </a:solidFill>
            </a:rPr>
            <a:t>5 years</a:t>
          </a:r>
        </a:p>
      </cdr:txBody>
    </cdr:sp>
  </cdr:relSizeAnchor>
  <cdr:relSizeAnchor xmlns:cdr="http://schemas.openxmlformats.org/drawingml/2006/chartDrawing">
    <cdr:from>
      <cdr:x>0.18305</cdr:x>
      <cdr:y>0.71316</cdr:y>
    </cdr:from>
    <cdr:to>
      <cdr:x>0.44045</cdr:x>
      <cdr:y>0.87643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165A351E-2633-2A9E-8D27-E4F0CF7E9266}"/>
            </a:ext>
          </a:extLst>
        </cdr:cNvPr>
        <cdr:cNvSpPr txBox="1"/>
      </cdr:nvSpPr>
      <cdr:spPr>
        <a:xfrm xmlns:a="http://schemas.openxmlformats.org/drawingml/2006/main">
          <a:off x="1432630" y="4113938"/>
          <a:ext cx="2014513" cy="941840"/>
        </a:xfrm>
        <a:prstGeom xmlns:a="http://schemas.openxmlformats.org/drawingml/2006/main" prst="rect">
          <a:avLst/>
        </a:prstGeom>
        <a:solidFill xmlns:a="http://schemas.openxmlformats.org/drawingml/2006/main">
          <a:srgbClr val="00005A">
            <a:alpha val="20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chemeClr val="tx1"/>
              </a:solidFill>
            </a:rPr>
            <a:t>OneWeb</a:t>
          </a:r>
          <a:endParaRPr lang="fr-FR" sz="800" b="1">
            <a:solidFill>
              <a:schemeClr val="tx1"/>
            </a:solidFill>
          </a:endParaRP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Worldwide coverage</a:t>
          </a: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Capacity :</a:t>
          </a:r>
        </a:p>
        <a:p xmlns:a="http://schemas.openxmlformats.org/drawingml/2006/main">
          <a:r>
            <a:rPr lang="fr-FR" sz="800" baseline="0">
              <a:solidFill>
                <a:schemeClr val="tx1"/>
              </a:solidFill>
            </a:rPr>
            <a:t>   </a:t>
          </a:r>
          <a:r>
            <a:rPr lang="fr-FR" sz="800">
              <a:solidFill>
                <a:schemeClr val="tx1"/>
              </a:solidFill>
            </a:rPr>
            <a:t>- Uplink</a:t>
          </a:r>
          <a:r>
            <a:rPr lang="fr-FR" sz="800" baseline="0">
              <a:solidFill>
                <a:schemeClr val="tx1"/>
              </a:solidFill>
            </a:rPr>
            <a:t> / downlink</a:t>
          </a:r>
          <a:r>
            <a:rPr lang="fr-FR" sz="800">
              <a:solidFill>
                <a:schemeClr val="tx1"/>
              </a:solidFill>
            </a:rPr>
            <a:t> : </a:t>
          </a:r>
          <a:r>
            <a:rPr lang="fr-FR" sz="800" b="1">
              <a:solidFill>
                <a:schemeClr val="tx1"/>
              </a:solidFill>
            </a:rPr>
            <a:t>↑50 ↓100 (Mb/s)</a:t>
          </a: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   - Customers : marché pro </a:t>
          </a: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Satellite lifetime : </a:t>
          </a:r>
          <a:r>
            <a:rPr lang="fr-FR" sz="800" b="1">
              <a:solidFill>
                <a:schemeClr val="tx1"/>
              </a:solidFill>
            </a:rPr>
            <a:t>6 years</a:t>
          </a:r>
        </a:p>
      </cdr:txBody>
    </cdr:sp>
  </cdr:relSizeAnchor>
  <cdr:relSizeAnchor xmlns:cdr="http://schemas.openxmlformats.org/drawingml/2006/chartDrawing">
    <cdr:from>
      <cdr:x>0.7221</cdr:x>
      <cdr:y>0.66218</cdr:y>
    </cdr:from>
    <cdr:to>
      <cdr:x>0.96549</cdr:x>
      <cdr:y>0.85291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55854F98-739F-F669-F8DE-60FEE05E98CD}"/>
            </a:ext>
          </a:extLst>
        </cdr:cNvPr>
        <cdr:cNvSpPr txBox="1"/>
      </cdr:nvSpPr>
      <cdr:spPr>
        <a:xfrm xmlns:a="http://schemas.openxmlformats.org/drawingml/2006/main">
          <a:off x="5651500" y="3819854"/>
          <a:ext cx="1904852" cy="1100246"/>
        </a:xfrm>
        <a:prstGeom xmlns:a="http://schemas.openxmlformats.org/drawingml/2006/main" prst="rect">
          <a:avLst/>
        </a:prstGeom>
        <a:solidFill xmlns:a="http://schemas.openxmlformats.org/drawingml/2006/main">
          <a:srgbClr val="00005A">
            <a:alpha val="20000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chemeClr val="tx1"/>
              </a:solidFill>
            </a:rPr>
            <a:t>Konnect</a:t>
          </a:r>
          <a:r>
            <a:rPr lang="fr-FR" sz="1000" b="1" baseline="0">
              <a:solidFill>
                <a:schemeClr val="tx1"/>
              </a:solidFill>
            </a:rPr>
            <a:t> VHTS</a:t>
          </a:r>
          <a:endParaRPr lang="fr-FR" sz="1000" b="1">
            <a:solidFill>
              <a:schemeClr val="tx1"/>
            </a:solidFill>
          </a:endParaRPr>
        </a:p>
        <a:p xmlns:a="http://schemas.openxmlformats.org/drawingml/2006/main">
          <a:r>
            <a:rPr lang="fr-FR" sz="800" i="0">
              <a:solidFill>
                <a:schemeClr val="tx1"/>
              </a:solidFill>
            </a:rPr>
            <a:t>Couverture : Europa / North Africa / Middle</a:t>
          </a:r>
          <a:r>
            <a:rPr lang="fr-FR" sz="800" i="0" baseline="0">
              <a:solidFill>
                <a:schemeClr val="tx1"/>
              </a:solidFill>
            </a:rPr>
            <a:t> East</a:t>
          </a:r>
        </a:p>
        <a:p xmlns:a="http://schemas.openxmlformats.org/drawingml/2006/main">
          <a:r>
            <a:rPr lang="fr-FR" sz="800" i="0" baseline="0">
              <a:solidFill>
                <a:schemeClr val="tx1"/>
              </a:solidFill>
            </a:rPr>
            <a:t>Capacity :</a:t>
          </a:r>
          <a:endParaRPr lang="fr-FR" sz="800" i="0">
            <a:solidFill>
              <a:schemeClr val="tx1"/>
            </a:solidFill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>
              <a:solidFill>
                <a:schemeClr val="tx1"/>
              </a:solidFill>
            </a:rPr>
            <a:t>   - Uplink</a:t>
          </a:r>
          <a:r>
            <a:rPr lang="fr-FR" sz="800" baseline="0">
              <a:solidFill>
                <a:schemeClr val="tx1"/>
              </a:solidFill>
            </a:rPr>
            <a:t> / downlink</a:t>
          </a:r>
          <a:r>
            <a:rPr lang="fr-FR" sz="800">
              <a:solidFill>
                <a:schemeClr val="tx1"/>
              </a:solidFill>
            </a:rPr>
            <a:t> : </a:t>
          </a:r>
          <a:r>
            <a:rPr lang="fr-FR" sz="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↑15 ↓200 (Mb/s)</a:t>
          </a:r>
          <a:endParaRPr lang="fr-FR" sz="800" b="1">
            <a:solidFill>
              <a:schemeClr val="tx1"/>
            </a:solidFill>
          </a:endParaRPr>
        </a:p>
        <a:p xmlns:a="http://schemas.openxmlformats.org/drawingml/2006/main">
          <a:r>
            <a:rPr lang="fr-FR" sz="800">
              <a:solidFill>
                <a:schemeClr val="tx1"/>
              </a:solidFill>
            </a:rPr>
            <a:t>   -</a:t>
          </a:r>
          <a:r>
            <a:rPr lang="fr-FR" sz="800" baseline="0">
              <a:solidFill>
                <a:schemeClr val="tx1"/>
              </a:solidFill>
            </a:rPr>
            <a:t> Customers</a:t>
          </a:r>
          <a:r>
            <a:rPr lang="fr-FR" sz="800">
              <a:solidFill>
                <a:schemeClr val="tx1"/>
              </a:solidFill>
            </a:rPr>
            <a:t> : 500 000</a:t>
          </a:r>
        </a:p>
        <a:p xmlns:a="http://schemas.openxmlformats.org/drawingml/2006/main">
          <a:r>
            <a:rPr lang="fr-FR" sz="800" baseline="0">
              <a:solidFill>
                <a:schemeClr val="tx1"/>
              </a:solidFill>
            </a:rPr>
            <a:t>Satellite lifetime : </a:t>
          </a:r>
          <a:r>
            <a:rPr lang="fr-FR" sz="800" b="1" baseline="0">
              <a:solidFill>
                <a:schemeClr val="tx1"/>
              </a:solidFill>
            </a:rPr>
            <a:t>15 years</a:t>
          </a:r>
          <a:endParaRPr lang="fr-FR" sz="800" b="1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0.15519</cdr:x>
      <cdr:y>0.94484</cdr:y>
    </cdr:from>
    <cdr:to>
      <cdr:x>0.31764</cdr:x>
      <cdr:y>0.97696</cdr:y>
    </cdr:to>
    <cdr:sp macro="" textlink="">
      <cdr:nvSpPr>
        <cdr:cNvPr id="14" name="ZoneTexte 13">
          <a:extLst xmlns:a="http://schemas.openxmlformats.org/drawingml/2006/main">
            <a:ext uri="{FF2B5EF4-FFF2-40B4-BE49-F238E27FC236}">
              <a16:creationId xmlns:a16="http://schemas.microsoft.com/office/drawing/2014/main" id="{9ACF1621-8892-D8D8-50AD-C709457C19ED}"/>
            </a:ext>
          </a:extLst>
        </cdr:cNvPr>
        <cdr:cNvSpPr txBox="1"/>
      </cdr:nvSpPr>
      <cdr:spPr>
        <a:xfrm xmlns:a="http://schemas.openxmlformats.org/drawingml/2006/main">
          <a:off x="1213170" y="4060937"/>
          <a:ext cx="1270000" cy="138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0.42668</cdr:x>
      <cdr:y>0.19656</cdr:y>
    </cdr:from>
    <cdr:to>
      <cdr:x>0.5833</cdr:x>
      <cdr:y>0.2515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003C1074-2B48-65CE-2917-50C5DD586A8A}"/>
            </a:ext>
          </a:extLst>
        </cdr:cNvPr>
        <cdr:cNvSpPr txBox="1"/>
      </cdr:nvSpPr>
      <cdr:spPr>
        <a:xfrm xmlns:a="http://schemas.openxmlformats.org/drawingml/2006/main">
          <a:off x="3333750" y="1064948"/>
          <a:ext cx="1223698" cy="297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0.09975</cdr:x>
      <cdr:y>0.15615</cdr:y>
    </cdr:from>
    <cdr:to>
      <cdr:x>0.15409</cdr:x>
      <cdr:y>0.15615</cdr:y>
    </cdr:to>
    <cdr:cxnSp macro="">
      <cdr:nvCxnSpPr>
        <cdr:cNvPr id="12" name="Connecteur droit 11">
          <a:extLst xmlns:a="http://schemas.openxmlformats.org/drawingml/2006/main">
            <a:ext uri="{FF2B5EF4-FFF2-40B4-BE49-F238E27FC236}">
              <a16:creationId xmlns:a16="http://schemas.microsoft.com/office/drawing/2014/main" id="{13B70776-E8E1-8222-4927-93BABE74A2A9}"/>
            </a:ext>
          </a:extLst>
        </cdr:cNvPr>
        <cdr:cNvCxnSpPr/>
      </cdr:nvCxnSpPr>
      <cdr:spPr>
        <a:xfrm xmlns:a="http://schemas.openxmlformats.org/drawingml/2006/main">
          <a:off x="779491" y="921472"/>
          <a:ext cx="424613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hème1">
  <a:themeElements>
    <a:clrScheme name="TSP 2021">
      <a:dk1>
        <a:srgbClr val="00005A"/>
      </a:dk1>
      <a:lt1>
        <a:srgbClr val="00008E"/>
      </a:lt1>
      <a:dk2>
        <a:srgbClr val="0028DC"/>
      </a:dk2>
      <a:lt2>
        <a:srgbClr val="0072FF"/>
      </a:lt2>
      <a:accent1>
        <a:srgbClr val="00CAFE"/>
      </a:accent1>
      <a:accent2>
        <a:srgbClr val="B0EBFF"/>
      </a:accent2>
      <a:accent3>
        <a:srgbClr val="FFF1B7"/>
      </a:accent3>
      <a:accent4>
        <a:srgbClr val="FFDC23"/>
      </a:accent4>
      <a:accent5>
        <a:srgbClr val="FAB758"/>
      </a:accent5>
      <a:accent6>
        <a:srgbClr val="FF82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4D4B-09FC-4150-B7FD-1A2C4458E2AF}">
  <dimension ref="A2:J51"/>
  <sheetViews>
    <sheetView zoomScale="40" zoomScaleNormal="40" workbookViewId="0">
      <selection activeCell="F32" sqref="F32"/>
    </sheetView>
  </sheetViews>
  <sheetFormatPr baseColWidth="10" defaultRowHeight="14.5" x14ac:dyDescent="0.35"/>
  <cols>
    <col min="1" max="1" width="18.453125" style="8" customWidth="1"/>
    <col min="2" max="2" width="20.08984375" style="9" customWidth="1"/>
    <col min="3" max="3" width="58.7265625" customWidth="1"/>
    <col min="4" max="6" width="25.6328125" style="32" customWidth="1"/>
    <col min="7" max="7" width="12.08984375" customWidth="1"/>
    <col min="8" max="8" width="144.1796875" customWidth="1"/>
    <col min="9" max="9" width="9.36328125" customWidth="1"/>
    <col min="10" max="10" width="43.81640625" customWidth="1"/>
  </cols>
  <sheetData>
    <row r="2" spans="1:10" ht="29" x14ac:dyDescent="0.35">
      <c r="D2" s="25" t="s">
        <v>0</v>
      </c>
      <c r="E2" s="25" t="s">
        <v>53</v>
      </c>
      <c r="F2" s="25" t="s">
        <v>54</v>
      </c>
      <c r="G2" s="15"/>
      <c r="H2" s="63" t="s">
        <v>101</v>
      </c>
      <c r="J2" s="70" t="s">
        <v>102</v>
      </c>
    </row>
    <row r="3" spans="1:10" x14ac:dyDescent="0.35">
      <c r="A3" s="133" t="s">
        <v>55</v>
      </c>
      <c r="B3" s="129" t="s">
        <v>14</v>
      </c>
      <c r="C3" s="42" t="s">
        <v>77</v>
      </c>
      <c r="D3" s="50">
        <v>1</v>
      </c>
      <c r="E3" s="23">
        <v>648</v>
      </c>
      <c r="F3" s="24">
        <v>5100</v>
      </c>
      <c r="G3" s="5"/>
      <c r="H3" s="64" t="s">
        <v>105</v>
      </c>
      <c r="J3" s="42"/>
    </row>
    <row r="4" spans="1:10" x14ac:dyDescent="0.35">
      <c r="A4" s="134"/>
      <c r="B4" s="122"/>
      <c r="C4" s="43" t="s">
        <v>78</v>
      </c>
      <c r="D4" s="51">
        <v>15</v>
      </c>
      <c r="E4" s="100">
        <v>6</v>
      </c>
      <c r="F4" s="12">
        <v>5</v>
      </c>
      <c r="H4" s="65" t="s">
        <v>106</v>
      </c>
      <c r="J4" s="46" t="s">
        <v>103</v>
      </c>
    </row>
    <row r="5" spans="1:10" x14ac:dyDescent="0.35">
      <c r="A5" s="135" t="s">
        <v>56</v>
      </c>
      <c r="B5" s="129" t="s">
        <v>14</v>
      </c>
      <c r="C5" s="42" t="s">
        <v>79</v>
      </c>
      <c r="D5" s="99">
        <v>6500</v>
      </c>
      <c r="E5" s="23">
        <v>150</v>
      </c>
      <c r="F5" s="24">
        <v>225</v>
      </c>
      <c r="G5" s="1"/>
      <c r="H5" s="64" t="s">
        <v>28</v>
      </c>
      <c r="J5" s="42" t="s">
        <v>29</v>
      </c>
    </row>
    <row r="6" spans="1:10" ht="16.5" customHeight="1" x14ac:dyDescent="0.45">
      <c r="A6" s="136"/>
      <c r="B6" s="121"/>
      <c r="C6" s="44" t="s">
        <v>80</v>
      </c>
      <c r="D6" s="52">
        <f>3800*2</f>
        <v>7600</v>
      </c>
      <c r="E6" s="5">
        <f>F6*0.4/0.25</f>
        <v>4053.3333333333339</v>
      </c>
      <c r="F6" s="6">
        <f>D6/6*2</f>
        <v>2533.3333333333335</v>
      </c>
      <c r="G6" s="1"/>
      <c r="H6" s="115" t="s">
        <v>107</v>
      </c>
      <c r="I6" s="19"/>
      <c r="J6" s="44"/>
    </row>
    <row r="7" spans="1:10" ht="16.5" x14ac:dyDescent="0.45">
      <c r="A7" s="136"/>
      <c r="B7" s="121" t="s">
        <v>15</v>
      </c>
      <c r="C7" s="44" t="s">
        <v>95</v>
      </c>
      <c r="D7" s="53">
        <f>D5*D3*D6/D4</f>
        <v>3293333.3333333335</v>
      </c>
      <c r="E7" s="2">
        <f>E5*E3*E6/E4</f>
        <v>65664000.000000007</v>
      </c>
      <c r="F7" s="3">
        <f>F5*F3*F6/F4</f>
        <v>581400000</v>
      </c>
      <c r="G7" s="2"/>
      <c r="H7" s="115"/>
      <c r="J7" s="44"/>
    </row>
    <row r="8" spans="1:10" ht="16.5" x14ac:dyDescent="0.45">
      <c r="A8" s="136"/>
      <c r="B8" s="121"/>
      <c r="C8" s="44" t="s">
        <v>95</v>
      </c>
      <c r="D8" s="53">
        <f>D7*10^-6</f>
        <v>3.2933333333333334</v>
      </c>
      <c r="E8" s="2">
        <f t="shared" ref="E8:F8" si="0">E7*10^-6</f>
        <v>65.664000000000001</v>
      </c>
      <c r="F8" s="3">
        <f t="shared" si="0"/>
        <v>581.4</v>
      </c>
      <c r="G8" s="2"/>
      <c r="H8" s="115"/>
      <c r="I8" s="68"/>
      <c r="J8" s="44"/>
    </row>
    <row r="9" spans="1:10" x14ac:dyDescent="0.35">
      <c r="A9" s="136"/>
      <c r="B9" s="121" t="s">
        <v>60</v>
      </c>
      <c r="C9" s="45" t="s">
        <v>81</v>
      </c>
      <c r="D9" s="54">
        <f>D5*D3</f>
        <v>6500</v>
      </c>
      <c r="E9" s="16">
        <f>E5*E3</f>
        <v>97200</v>
      </c>
      <c r="F9" s="17">
        <f>F5*F3</f>
        <v>1147500</v>
      </c>
      <c r="G9" s="16"/>
      <c r="H9" s="115"/>
      <c r="J9" s="44"/>
    </row>
    <row r="10" spans="1:10" x14ac:dyDescent="0.35">
      <c r="A10" s="136"/>
      <c r="B10" s="121"/>
      <c r="C10" s="44" t="s">
        <v>82</v>
      </c>
      <c r="D10" s="55" t="s">
        <v>1</v>
      </c>
      <c r="E10" s="26" t="s">
        <v>2</v>
      </c>
      <c r="F10" s="27" t="s">
        <v>2</v>
      </c>
      <c r="G10" s="18"/>
      <c r="H10" s="115"/>
      <c r="J10" s="44"/>
    </row>
    <row r="11" spans="1:10" x14ac:dyDescent="0.35">
      <c r="A11" s="136"/>
      <c r="B11" s="122"/>
      <c r="C11" s="46" t="s">
        <v>83</v>
      </c>
      <c r="D11" s="51">
        <f>D4</f>
        <v>15</v>
      </c>
      <c r="E11" s="11">
        <f t="shared" ref="E11:F11" si="1">E4</f>
        <v>6</v>
      </c>
      <c r="F11" s="12">
        <f t="shared" si="1"/>
        <v>5</v>
      </c>
      <c r="G11" s="1"/>
      <c r="H11" s="116"/>
      <c r="J11" s="46"/>
    </row>
    <row r="12" spans="1:10" ht="16.5" customHeight="1" x14ac:dyDescent="0.35">
      <c r="A12" s="123" t="s">
        <v>57</v>
      </c>
      <c r="B12" s="38" t="s">
        <v>61</v>
      </c>
      <c r="C12" s="42" t="s">
        <v>84</v>
      </c>
      <c r="D12" s="50">
        <f>D5*D3</f>
        <v>6500</v>
      </c>
      <c r="E12" s="23">
        <f>E5*E3</f>
        <v>97200</v>
      </c>
      <c r="F12" s="24">
        <f>F5*F3</f>
        <v>1147500</v>
      </c>
      <c r="G12" s="1"/>
      <c r="H12" s="117" t="s">
        <v>108</v>
      </c>
      <c r="J12" s="42"/>
    </row>
    <row r="13" spans="1:10" ht="16.5" customHeight="1" x14ac:dyDescent="0.45">
      <c r="A13" s="124"/>
      <c r="B13" s="60" t="s">
        <v>14</v>
      </c>
      <c r="C13" s="44" t="s">
        <v>80</v>
      </c>
      <c r="D13" s="52">
        <f>32000000/D12</f>
        <v>4923.0769230769229</v>
      </c>
      <c r="E13" s="5">
        <f>56000000/32/150</f>
        <v>11666.666666666666</v>
      </c>
      <c r="F13" s="6">
        <f>22000000/60/225</f>
        <v>1629.6296296296298</v>
      </c>
      <c r="G13" s="5"/>
      <c r="H13" s="115"/>
      <c r="J13" s="44"/>
    </row>
    <row r="14" spans="1:10" ht="16.5" x14ac:dyDescent="0.45">
      <c r="A14" s="124"/>
      <c r="B14" s="121" t="s">
        <v>15</v>
      </c>
      <c r="C14" s="44" t="s">
        <v>95</v>
      </c>
      <c r="D14" s="53">
        <f>D12*D13/D4</f>
        <v>2133333.3333333335</v>
      </c>
      <c r="E14" s="2">
        <f>E12*E13/E4</f>
        <v>189000000</v>
      </c>
      <c r="F14" s="3">
        <f>F12*F13/F4</f>
        <v>374000000.00000006</v>
      </c>
      <c r="G14" s="2"/>
      <c r="H14" s="115"/>
      <c r="J14" s="44"/>
    </row>
    <row r="15" spans="1:10" ht="16.5" x14ac:dyDescent="0.45">
      <c r="A15" s="124"/>
      <c r="B15" s="121"/>
      <c r="C15" s="44" t="s">
        <v>95</v>
      </c>
      <c r="D15" s="53">
        <f>D14*10^-6</f>
        <v>2.1333333333333333</v>
      </c>
      <c r="E15" s="2">
        <f t="shared" ref="E15:F15" si="2">E14*10^-6</f>
        <v>189</v>
      </c>
      <c r="F15" s="3">
        <f t="shared" si="2"/>
        <v>374.00000000000006</v>
      </c>
      <c r="G15" s="2"/>
      <c r="H15" s="115"/>
      <c r="J15" s="44"/>
    </row>
    <row r="16" spans="1:10" x14ac:dyDescent="0.35">
      <c r="A16" s="125"/>
      <c r="B16" s="39" t="s">
        <v>60</v>
      </c>
      <c r="C16" s="46" t="s">
        <v>85</v>
      </c>
      <c r="D16" s="56" t="s">
        <v>86</v>
      </c>
      <c r="E16" s="28" t="s">
        <v>87</v>
      </c>
      <c r="F16" s="29" t="s">
        <v>87</v>
      </c>
      <c r="G16" s="4"/>
      <c r="H16" s="116"/>
      <c r="J16" s="46"/>
    </row>
    <row r="17" spans="1:10" ht="16.5" customHeight="1" x14ac:dyDescent="0.35">
      <c r="A17" s="130" t="s">
        <v>58</v>
      </c>
      <c r="B17" s="129" t="s">
        <v>14</v>
      </c>
      <c r="C17" s="47" t="s">
        <v>88</v>
      </c>
      <c r="D17" s="50">
        <v>10</v>
      </c>
      <c r="E17" s="23">
        <v>40</v>
      </c>
      <c r="F17" s="24">
        <v>100</v>
      </c>
      <c r="G17" s="7"/>
      <c r="H17" s="64" t="s">
        <v>109</v>
      </c>
      <c r="J17" s="42"/>
    </row>
    <row r="18" spans="1:10" x14ac:dyDescent="0.35">
      <c r="A18" s="131"/>
      <c r="B18" s="121"/>
      <c r="C18" s="48" t="s">
        <v>89</v>
      </c>
      <c r="D18" s="52">
        <v>1</v>
      </c>
      <c r="E18" s="5">
        <v>25</v>
      </c>
      <c r="F18" s="6">
        <v>8</v>
      </c>
      <c r="G18" s="7"/>
      <c r="H18" s="69" t="s">
        <v>109</v>
      </c>
      <c r="J18" s="44"/>
    </row>
    <row r="19" spans="1:10" x14ac:dyDescent="0.35">
      <c r="A19" s="131"/>
      <c r="B19" s="121"/>
      <c r="C19" s="48" t="s">
        <v>90</v>
      </c>
      <c r="D19" s="52">
        <v>2</v>
      </c>
      <c r="E19" s="5">
        <v>2</v>
      </c>
      <c r="F19" s="6">
        <v>2</v>
      </c>
      <c r="G19" s="7"/>
      <c r="H19" s="69"/>
      <c r="J19" s="44"/>
    </row>
    <row r="20" spans="1:10" ht="16.5" x14ac:dyDescent="0.45">
      <c r="A20" s="131"/>
      <c r="B20" s="121"/>
      <c r="C20" s="48" t="s">
        <v>96</v>
      </c>
      <c r="D20" s="57">
        <v>143000</v>
      </c>
      <c r="E20" s="21">
        <f>D20/2 +D20/13/13*2.5*2.5*2</f>
        <v>82076.923076923078</v>
      </c>
      <c r="F20" s="22">
        <f>D20/2+D20/13/13*1.5*1.5*2</f>
        <v>75307.692307692312</v>
      </c>
      <c r="G20" s="5"/>
      <c r="H20" s="115" t="s">
        <v>110</v>
      </c>
      <c r="I20" s="20"/>
      <c r="J20" s="66"/>
    </row>
    <row r="21" spans="1:10" ht="16.5" x14ac:dyDescent="0.45">
      <c r="A21" s="131"/>
      <c r="B21" s="121" t="s">
        <v>15</v>
      </c>
      <c r="C21" s="44" t="s">
        <v>97</v>
      </c>
      <c r="D21" s="52">
        <f>(D17+D19)*D18*D20</f>
        <v>1716000</v>
      </c>
      <c r="E21" s="5">
        <f>(E17+E19)*E18*E20</f>
        <v>86180769.230769232</v>
      </c>
      <c r="F21" s="6">
        <f>(F17+F19)*F18*F20</f>
        <v>61451076.923076928</v>
      </c>
      <c r="G21" s="5"/>
      <c r="H21" s="115"/>
      <c r="J21" s="44"/>
    </row>
    <row r="22" spans="1:10" ht="16.5" x14ac:dyDescent="0.45">
      <c r="A22" s="131"/>
      <c r="B22" s="121"/>
      <c r="C22" s="44" t="s">
        <v>95</v>
      </c>
      <c r="D22" s="53">
        <f>D21</f>
        <v>1716000</v>
      </c>
      <c r="E22" s="2">
        <f t="shared" ref="E22:F22" si="3">E21</f>
        <v>86180769.230769232</v>
      </c>
      <c r="F22" s="3">
        <f t="shared" si="3"/>
        <v>61451076.923076928</v>
      </c>
      <c r="G22" s="2"/>
      <c r="H22" s="115"/>
      <c r="J22" s="44"/>
    </row>
    <row r="23" spans="1:10" ht="16.5" x14ac:dyDescent="0.45">
      <c r="A23" s="132"/>
      <c r="B23" s="121"/>
      <c r="C23" s="44" t="s">
        <v>95</v>
      </c>
      <c r="D23" s="53">
        <f>D22*10^-6</f>
        <v>1.716</v>
      </c>
      <c r="E23" s="2">
        <f t="shared" ref="E23:F23" si="4">E22*10^-6</f>
        <v>86.180769230769229</v>
      </c>
      <c r="F23" s="3">
        <f t="shared" si="4"/>
        <v>61.451076923076926</v>
      </c>
      <c r="G23" s="2"/>
      <c r="H23" s="116"/>
      <c r="J23" s="46"/>
    </row>
    <row r="24" spans="1:10" s="35" customFormat="1" x14ac:dyDescent="0.35">
      <c r="A24" s="126" t="s">
        <v>59</v>
      </c>
      <c r="B24" s="129" t="s">
        <v>14</v>
      </c>
      <c r="C24" s="90" t="s">
        <v>91</v>
      </c>
      <c r="D24" s="91">
        <v>500000</v>
      </c>
      <c r="E24" s="41">
        <v>800000</v>
      </c>
      <c r="F24" s="101">
        <v>2000000</v>
      </c>
      <c r="G24" s="92"/>
      <c r="H24" s="94" t="s">
        <v>111</v>
      </c>
      <c r="J24" s="93" t="s">
        <v>104</v>
      </c>
    </row>
    <row r="25" spans="1:10" x14ac:dyDescent="0.35">
      <c r="A25" s="127"/>
      <c r="B25" s="121"/>
      <c r="C25" s="48" t="s">
        <v>92</v>
      </c>
      <c r="D25" s="52">
        <f>F25/2</f>
        <v>182.5</v>
      </c>
      <c r="E25" s="5">
        <f>F25</f>
        <v>365</v>
      </c>
      <c r="F25" s="6">
        <f>50*20*365/1000</f>
        <v>365</v>
      </c>
      <c r="G25" s="1"/>
      <c r="H25" s="66" t="s">
        <v>112</v>
      </c>
      <c r="J25" s="44"/>
    </row>
    <row r="26" spans="1:10" ht="16.5" x14ac:dyDescent="0.45">
      <c r="A26" s="127"/>
      <c r="B26" s="121"/>
      <c r="C26" s="48" t="s">
        <v>93</v>
      </c>
      <c r="D26" s="58">
        <v>0.55000000000000004</v>
      </c>
      <c r="E26" s="36">
        <v>0.55000000000000004</v>
      </c>
      <c r="F26" s="37">
        <v>0.55000000000000004</v>
      </c>
      <c r="G26" s="1"/>
      <c r="H26" s="44"/>
      <c r="J26" s="44"/>
    </row>
    <row r="27" spans="1:10" ht="16.5" x14ac:dyDescent="0.45">
      <c r="A27" s="127"/>
      <c r="B27" s="121"/>
      <c r="C27" s="48" t="s">
        <v>94</v>
      </c>
      <c r="D27" s="52">
        <f>F27/2</f>
        <v>263.5</v>
      </c>
      <c r="E27" s="5">
        <v>527</v>
      </c>
      <c r="F27" s="6">
        <v>527</v>
      </c>
      <c r="G27" s="1"/>
      <c r="H27" s="87" t="s">
        <v>113</v>
      </c>
      <c r="J27" s="44"/>
    </row>
    <row r="28" spans="1:10" ht="16.5" x14ac:dyDescent="0.45">
      <c r="A28" s="127"/>
      <c r="B28" s="121" t="s">
        <v>15</v>
      </c>
      <c r="C28" s="44" t="s">
        <v>97</v>
      </c>
      <c r="D28" s="52">
        <f>D27/D4*D24</f>
        <v>8783333.333333334</v>
      </c>
      <c r="E28" s="5">
        <f>E27/E4*E24</f>
        <v>70266666.666666657</v>
      </c>
      <c r="F28" s="6">
        <f>F27/F4*F24</f>
        <v>210800000</v>
      </c>
      <c r="G28" s="13"/>
      <c r="H28" s="87"/>
      <c r="J28" s="44"/>
    </row>
    <row r="29" spans="1:10" ht="16.5" x14ac:dyDescent="0.45">
      <c r="A29" s="127"/>
      <c r="B29" s="121"/>
      <c r="C29" s="48" t="s">
        <v>98</v>
      </c>
      <c r="D29" s="52">
        <f>D25*D26*D24</f>
        <v>50187500.000000007</v>
      </c>
      <c r="E29" s="5">
        <f>E25*E26*E24</f>
        <v>160600000.00000003</v>
      </c>
      <c r="F29" s="6">
        <f>F25*F26*F24</f>
        <v>401500000.00000006</v>
      </c>
      <c r="G29" s="13"/>
      <c r="H29" s="87"/>
      <c r="J29" s="44"/>
    </row>
    <row r="30" spans="1:10" ht="16.5" x14ac:dyDescent="0.45">
      <c r="A30" s="127"/>
      <c r="B30" s="121"/>
      <c r="C30" s="49" t="s">
        <v>99</v>
      </c>
      <c r="D30" s="53">
        <f>D28+D29</f>
        <v>58970833.333333343</v>
      </c>
      <c r="E30" s="2">
        <f t="shared" ref="E30:F30" si="5">E28+E29</f>
        <v>230866666.66666669</v>
      </c>
      <c r="F30" s="3">
        <f t="shared" si="5"/>
        <v>612300000</v>
      </c>
      <c r="G30" s="14"/>
      <c r="H30" s="87"/>
      <c r="J30" s="44"/>
    </row>
    <row r="31" spans="1:10" ht="16.5" x14ac:dyDescent="0.45">
      <c r="A31" s="128"/>
      <c r="B31" s="122"/>
      <c r="C31" s="49" t="s">
        <v>99</v>
      </c>
      <c r="D31" s="59">
        <f>D30*10^-6</f>
        <v>58.970833333333339</v>
      </c>
      <c r="E31" s="30">
        <f t="shared" ref="E31:F31" si="6">E30*10^-6</f>
        <v>230.86666666666667</v>
      </c>
      <c r="F31" s="31">
        <f t="shared" si="6"/>
        <v>612.29999999999995</v>
      </c>
      <c r="G31" s="14"/>
      <c r="H31" s="88"/>
      <c r="J31" s="46"/>
    </row>
    <row r="32" spans="1:10" ht="49" customHeight="1" x14ac:dyDescent="0.45">
      <c r="A32" s="40" t="s">
        <v>4</v>
      </c>
      <c r="B32" s="103" t="s">
        <v>15</v>
      </c>
      <c r="C32" s="104" t="s">
        <v>100</v>
      </c>
      <c r="D32" s="105">
        <f>D8+D15+D23+D31</f>
        <v>66.113500000000002</v>
      </c>
      <c r="E32" s="105">
        <f>E8+E15+E23+E31</f>
        <v>571.71143589743588</v>
      </c>
      <c r="F32" s="106">
        <f>F8+F15+F23+F31</f>
        <v>1629.151076923077</v>
      </c>
      <c r="G32" s="13"/>
      <c r="H32" s="85" t="s">
        <v>114</v>
      </c>
      <c r="I32" s="83">
        <f>(E8+E15+E23+F8+F15+F23)/0.94/0.5</f>
        <v>2888.7145662847793</v>
      </c>
      <c r="J32" s="82"/>
    </row>
    <row r="33" spans="1:10" x14ac:dyDescent="0.35">
      <c r="A33"/>
      <c r="B33"/>
      <c r="C33" s="10"/>
      <c r="D33" s="23"/>
      <c r="E33" s="23"/>
      <c r="F33" s="24"/>
      <c r="G33" s="13"/>
    </row>
    <row r="34" spans="1:10" ht="29" x14ac:dyDescent="0.35">
      <c r="A34" s="118" t="s">
        <v>62</v>
      </c>
      <c r="B34" s="129" t="s">
        <v>60</v>
      </c>
      <c r="C34" s="86" t="s">
        <v>64</v>
      </c>
      <c r="D34" s="96" t="s">
        <v>75</v>
      </c>
      <c r="E34" s="97" t="s">
        <v>76</v>
      </c>
      <c r="F34" s="98" t="s">
        <v>76</v>
      </c>
      <c r="G34" s="13"/>
      <c r="H34" s="79"/>
      <c r="J34" s="42"/>
    </row>
    <row r="35" spans="1:10" x14ac:dyDescent="0.35">
      <c r="A35" s="119"/>
      <c r="B35" s="121"/>
      <c r="C35" s="44" t="s">
        <v>65</v>
      </c>
      <c r="D35" s="5">
        <v>15</v>
      </c>
      <c r="E35" s="5">
        <v>50</v>
      </c>
      <c r="F35" s="6">
        <v>30</v>
      </c>
      <c r="G35" s="13"/>
      <c r="H35" s="80"/>
      <c r="J35" s="44"/>
    </row>
    <row r="36" spans="1:10" x14ac:dyDescent="0.35">
      <c r="A36" s="119"/>
      <c r="B36" s="121"/>
      <c r="C36" s="44" t="s">
        <v>66</v>
      </c>
      <c r="D36" s="5">
        <v>200</v>
      </c>
      <c r="E36" s="5">
        <v>100</v>
      </c>
      <c r="F36" s="6">
        <v>200</v>
      </c>
      <c r="G36" s="13"/>
      <c r="H36" s="80"/>
      <c r="J36" s="44"/>
    </row>
    <row r="37" spans="1:10" x14ac:dyDescent="0.35">
      <c r="A37" s="119"/>
      <c r="B37" s="121"/>
      <c r="C37" s="44" t="s">
        <v>3</v>
      </c>
      <c r="D37" s="5">
        <v>35786</v>
      </c>
      <c r="E37" s="5">
        <v>1200</v>
      </c>
      <c r="F37" s="6">
        <v>550</v>
      </c>
      <c r="G37" s="13"/>
      <c r="H37" s="80"/>
      <c r="J37" s="44"/>
    </row>
    <row r="38" spans="1:10" x14ac:dyDescent="0.35">
      <c r="A38" s="120"/>
      <c r="B38" s="122"/>
      <c r="C38" s="46" t="s">
        <v>67</v>
      </c>
      <c r="D38" s="11">
        <v>650</v>
      </c>
      <c r="E38" s="11">
        <v>50</v>
      </c>
      <c r="F38" s="12">
        <v>40</v>
      </c>
      <c r="G38" s="13"/>
      <c r="H38" s="95" t="s">
        <v>115</v>
      </c>
      <c r="J38" s="46"/>
    </row>
    <row r="39" spans="1:10" x14ac:dyDescent="0.35">
      <c r="A39"/>
      <c r="B39"/>
      <c r="D39"/>
      <c r="E39"/>
      <c r="F39"/>
    </row>
    <row r="40" spans="1:10" x14ac:dyDescent="0.35">
      <c r="A40" s="118" t="s">
        <v>63</v>
      </c>
      <c r="B40" s="38" t="s">
        <v>14</v>
      </c>
      <c r="C40" s="42" t="s">
        <v>68</v>
      </c>
      <c r="D40" s="50">
        <f>D24</f>
        <v>500000</v>
      </c>
      <c r="E40" s="23">
        <f>E24</f>
        <v>800000</v>
      </c>
      <c r="F40" s="102">
        <f>F24</f>
        <v>2000000</v>
      </c>
      <c r="G40" s="5"/>
      <c r="H40" s="89" t="s">
        <v>111</v>
      </c>
      <c r="J40" s="42"/>
    </row>
    <row r="41" spans="1:10" ht="16.5" x14ac:dyDescent="0.45">
      <c r="A41" s="119"/>
      <c r="B41" s="61" t="s">
        <v>15</v>
      </c>
      <c r="C41" s="43" t="s">
        <v>69</v>
      </c>
      <c r="D41" s="51">
        <f>D32/D40*10^6</f>
        <v>132.227</v>
      </c>
      <c r="E41" s="11">
        <f>E32/E40*10^6</f>
        <v>714.63929487179485</v>
      </c>
      <c r="F41" s="12">
        <f>F32/F40*10^6</f>
        <v>814.57553846153849</v>
      </c>
      <c r="G41" s="13"/>
      <c r="H41" s="80" t="s">
        <v>116</v>
      </c>
      <c r="J41" s="44"/>
    </row>
    <row r="42" spans="1:10" x14ac:dyDescent="0.35">
      <c r="A42" s="119"/>
      <c r="B42" s="38" t="s">
        <v>14</v>
      </c>
      <c r="C42" s="42" t="s">
        <v>70</v>
      </c>
      <c r="D42" s="84">
        <v>0.5</v>
      </c>
      <c r="E42" s="67">
        <v>1.1000000000000001</v>
      </c>
      <c r="F42" s="24">
        <v>22</v>
      </c>
      <c r="G42" s="1"/>
      <c r="H42" s="66" t="s">
        <v>117</v>
      </c>
      <c r="J42" s="44"/>
    </row>
    <row r="43" spans="1:10" ht="16.5" x14ac:dyDescent="0.45">
      <c r="A43" s="119"/>
      <c r="B43" s="61" t="s">
        <v>15</v>
      </c>
      <c r="C43" s="43" t="s">
        <v>71</v>
      </c>
      <c r="D43" s="51">
        <f>D32/D42</f>
        <v>132.227</v>
      </c>
      <c r="E43" s="11">
        <f>E32/E42</f>
        <v>519.73766899766895</v>
      </c>
      <c r="F43" s="12">
        <f>F32/F42</f>
        <v>74.052321678321675</v>
      </c>
      <c r="G43" s="13"/>
      <c r="H43" s="80"/>
      <c r="J43" s="44"/>
    </row>
    <row r="44" spans="1:10" ht="16.5" x14ac:dyDescent="0.45">
      <c r="A44" s="119"/>
      <c r="B44" s="60" t="s">
        <v>61</v>
      </c>
      <c r="C44" s="48" t="s">
        <v>72</v>
      </c>
      <c r="D44" s="52">
        <f>D8+D15+D23</f>
        <v>7.1426666666666669</v>
      </c>
      <c r="E44" s="5">
        <f>E8+E15+E23</f>
        <v>340.8447692307692</v>
      </c>
      <c r="F44" s="6">
        <f>F8+F15+F23</f>
        <v>1016.851076923077</v>
      </c>
      <c r="G44" s="13"/>
      <c r="H44" s="80"/>
      <c r="J44" s="44"/>
    </row>
    <row r="45" spans="1:10" ht="16.5" x14ac:dyDescent="0.45">
      <c r="A45" s="119"/>
      <c r="B45" s="121" t="s">
        <v>15</v>
      </c>
      <c r="C45" s="48" t="s">
        <v>73</v>
      </c>
      <c r="D45" s="52">
        <f>D44/D40*10^6</f>
        <v>14.285333333333334</v>
      </c>
      <c r="E45" s="5">
        <f>E44/E40*10^6</f>
        <v>426.05596153846147</v>
      </c>
      <c r="F45" s="6">
        <f>F44/F40*10^6</f>
        <v>508.42553846153857</v>
      </c>
      <c r="G45" s="13"/>
      <c r="H45" s="44"/>
      <c r="J45" s="44"/>
    </row>
    <row r="46" spans="1:10" ht="16.5" x14ac:dyDescent="0.45">
      <c r="A46" s="120"/>
      <c r="B46" s="122"/>
      <c r="C46" s="43" t="s">
        <v>74</v>
      </c>
      <c r="D46" s="51">
        <f>D44/D42</f>
        <v>14.285333333333334</v>
      </c>
      <c r="E46" s="11">
        <f>E44/E42</f>
        <v>309.85888111888107</v>
      </c>
      <c r="F46" s="12">
        <f>F44/F42</f>
        <v>46.220503496503504</v>
      </c>
      <c r="G46" s="13"/>
      <c r="H46" s="81"/>
      <c r="J46" s="46"/>
    </row>
    <row r="47" spans="1:10" x14ac:dyDescent="0.35">
      <c r="D47" s="33"/>
    </row>
    <row r="48" spans="1:10" x14ac:dyDescent="0.35">
      <c r="G48" s="1"/>
    </row>
    <row r="50" spans="7:7" x14ac:dyDescent="0.35">
      <c r="G50" s="5"/>
    </row>
    <row r="51" spans="7:7" x14ac:dyDescent="0.35">
      <c r="G51" s="5"/>
    </row>
  </sheetData>
  <mergeCells count="21">
    <mergeCell ref="A3:A4"/>
    <mergeCell ref="B3:B4"/>
    <mergeCell ref="A5:A11"/>
    <mergeCell ref="B5:B6"/>
    <mergeCell ref="B7:B8"/>
    <mergeCell ref="H6:H11"/>
    <mergeCell ref="H12:H16"/>
    <mergeCell ref="H20:H23"/>
    <mergeCell ref="A40:A46"/>
    <mergeCell ref="B45:B46"/>
    <mergeCell ref="B21:B23"/>
    <mergeCell ref="B9:B11"/>
    <mergeCell ref="A12:A16"/>
    <mergeCell ref="B14:B15"/>
    <mergeCell ref="B28:B31"/>
    <mergeCell ref="A24:A31"/>
    <mergeCell ref="A34:A38"/>
    <mergeCell ref="B34:B38"/>
    <mergeCell ref="B24:B27"/>
    <mergeCell ref="B17:B20"/>
    <mergeCell ref="A17:A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9ED9-A4C9-4BC0-A641-7CEA1F3F802E}">
  <dimension ref="A1"/>
  <sheetViews>
    <sheetView tabSelected="1" topLeftCell="A24" zoomScale="50" zoomScaleNormal="50" workbookViewId="0">
      <selection activeCell="I69" sqref="I69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9946-74FC-466A-88EA-AF0E8F77C822}">
  <dimension ref="B2:C25"/>
  <sheetViews>
    <sheetView zoomScale="70" zoomScaleNormal="70" workbookViewId="0">
      <selection activeCell="B2" sqref="B2:C2"/>
    </sheetView>
  </sheetViews>
  <sheetFormatPr baseColWidth="10" defaultRowHeight="14.5" x14ac:dyDescent="0.35"/>
  <cols>
    <col min="2" max="2" width="16.1796875" style="35" customWidth="1"/>
    <col min="3" max="3" width="152.90625" customWidth="1"/>
  </cols>
  <sheetData>
    <row r="2" spans="2:3" x14ac:dyDescent="0.35">
      <c r="B2" s="137" t="s">
        <v>5</v>
      </c>
      <c r="C2" s="138"/>
    </row>
    <row r="3" spans="2:3" x14ac:dyDescent="0.35">
      <c r="B3" s="86" t="s">
        <v>30</v>
      </c>
      <c r="C3" s="71" t="s">
        <v>6</v>
      </c>
    </row>
    <row r="4" spans="2:3" ht="25.5" x14ac:dyDescent="0.35">
      <c r="B4" s="113" t="s">
        <v>16</v>
      </c>
      <c r="C4" s="34" t="s">
        <v>7</v>
      </c>
    </row>
    <row r="5" spans="2:3" ht="29" x14ac:dyDescent="0.35">
      <c r="B5" s="113" t="s">
        <v>31</v>
      </c>
      <c r="C5" s="72" t="s">
        <v>40</v>
      </c>
    </row>
    <row r="6" spans="2:3" x14ac:dyDescent="0.35">
      <c r="B6" s="113" t="s">
        <v>35</v>
      </c>
      <c r="C6" s="73" t="s">
        <v>8</v>
      </c>
    </row>
    <row r="7" spans="2:3" x14ac:dyDescent="0.35">
      <c r="B7" s="113" t="s">
        <v>34</v>
      </c>
      <c r="C7" s="73" t="s">
        <v>9</v>
      </c>
    </row>
    <row r="8" spans="2:3" x14ac:dyDescent="0.35">
      <c r="B8" s="113" t="s">
        <v>33</v>
      </c>
      <c r="C8" s="73" t="s">
        <v>10</v>
      </c>
    </row>
    <row r="9" spans="2:3" x14ac:dyDescent="0.35">
      <c r="B9" s="114" t="s">
        <v>32</v>
      </c>
      <c r="C9" s="74" t="s">
        <v>11</v>
      </c>
    </row>
    <row r="10" spans="2:3" x14ac:dyDescent="0.35">
      <c r="B10" s="86" t="s">
        <v>18</v>
      </c>
      <c r="C10" s="75" t="s">
        <v>17</v>
      </c>
    </row>
    <row r="11" spans="2:3" x14ac:dyDescent="0.35">
      <c r="B11" s="113" t="s">
        <v>21</v>
      </c>
      <c r="C11" s="76" t="s">
        <v>19</v>
      </c>
    </row>
    <row r="12" spans="2:3" x14ac:dyDescent="0.35">
      <c r="B12" s="113" t="s">
        <v>22</v>
      </c>
      <c r="C12" s="76" t="s">
        <v>20</v>
      </c>
    </row>
    <row r="13" spans="2:3" x14ac:dyDescent="0.35">
      <c r="B13" s="113" t="s">
        <v>24</v>
      </c>
      <c r="C13" s="76" t="s">
        <v>23</v>
      </c>
    </row>
    <row r="14" spans="2:3" x14ac:dyDescent="0.35">
      <c r="B14" s="113" t="s">
        <v>25</v>
      </c>
      <c r="C14" s="77" t="s">
        <v>26</v>
      </c>
    </row>
    <row r="15" spans="2:3" ht="29" x14ac:dyDescent="0.35">
      <c r="B15" s="114" t="s">
        <v>27</v>
      </c>
      <c r="C15" s="78" t="s">
        <v>36</v>
      </c>
    </row>
    <row r="16" spans="2:3" x14ac:dyDescent="0.35">
      <c r="B16" s="108" t="s">
        <v>48</v>
      </c>
      <c r="C16" s="75" t="s">
        <v>47</v>
      </c>
    </row>
    <row r="17" spans="2:3" x14ac:dyDescent="0.35">
      <c r="B17" s="109" t="s">
        <v>50</v>
      </c>
      <c r="C17" s="76" t="s">
        <v>49</v>
      </c>
    </row>
    <row r="18" spans="2:3" x14ac:dyDescent="0.35">
      <c r="B18" s="110" t="s">
        <v>52</v>
      </c>
      <c r="C18" s="107" t="s">
        <v>51</v>
      </c>
    </row>
    <row r="20" spans="2:3" x14ac:dyDescent="0.35">
      <c r="B20" s="137" t="s">
        <v>41</v>
      </c>
      <c r="C20" s="138"/>
    </row>
    <row r="21" spans="2:3" ht="29" x14ac:dyDescent="0.35">
      <c r="B21" s="111" t="s">
        <v>42</v>
      </c>
      <c r="C21" s="111" t="s">
        <v>37</v>
      </c>
    </row>
    <row r="22" spans="2:3" ht="29" x14ac:dyDescent="0.35">
      <c r="B22" s="112" t="s">
        <v>12</v>
      </c>
      <c r="C22" s="112" t="s">
        <v>38</v>
      </c>
    </row>
    <row r="23" spans="2:3" ht="29" x14ac:dyDescent="0.35">
      <c r="B23" s="112" t="s">
        <v>13</v>
      </c>
      <c r="C23" s="112" t="s">
        <v>39</v>
      </c>
    </row>
    <row r="24" spans="2:3" ht="29" x14ac:dyDescent="0.35">
      <c r="B24" s="112" t="s">
        <v>43</v>
      </c>
      <c r="C24" s="112" t="s">
        <v>44</v>
      </c>
    </row>
    <row r="25" spans="2:3" ht="29" x14ac:dyDescent="0.35">
      <c r="B25" s="110" t="s">
        <v>46</v>
      </c>
      <c r="C25" s="62" t="s">
        <v>45</v>
      </c>
    </row>
  </sheetData>
  <mergeCells count="2">
    <mergeCell ref="B2:C2"/>
    <mergeCell ref="B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Carbon footprint</vt:lpstr>
      <vt:lpstr>Graphics</vt:lpstr>
      <vt:lpstr>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de Bank</dc:creator>
  <cp:lastModifiedBy>Marlène de Bank</cp:lastModifiedBy>
  <dcterms:created xsi:type="dcterms:W3CDTF">2023-11-13T08:48:50Z</dcterms:created>
  <dcterms:modified xsi:type="dcterms:W3CDTF">2024-03-23T18:55:20Z</dcterms:modified>
</cp:coreProperties>
</file>